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zetargi\Desktop\"/>
    </mc:Choice>
  </mc:AlternateContent>
  <xr:revisionPtr revIDLastSave="0" documentId="8_{40D63850-BF67-4D69-826E-09D289D94B53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nstrukcja wypełniania DPAE" sheetId="1" r:id="rId1"/>
    <sheet name="DPAE" sheetId="2" r:id="rId2"/>
    <sheet name="Dane do przeliczeń" sheetId="3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4" i="3" l="1"/>
  <c r="K34" i="3"/>
  <c r="J34" i="3"/>
  <c r="I34" i="3"/>
  <c r="H34" i="3"/>
  <c r="F34" i="3"/>
  <c r="E34" i="3"/>
  <c r="D34" i="3"/>
  <c r="L33" i="3"/>
  <c r="J33" i="3"/>
  <c r="I33" i="3"/>
  <c r="H33" i="3"/>
  <c r="G33" i="3"/>
  <c r="F33" i="3"/>
  <c r="E33" i="3"/>
  <c r="D33" i="3"/>
  <c r="L32" i="3"/>
  <c r="I32" i="3"/>
  <c r="H32" i="3"/>
  <c r="G32" i="3"/>
  <c r="F32" i="3"/>
  <c r="E32" i="3"/>
  <c r="D32" i="3"/>
  <c r="H31" i="3"/>
  <c r="G31" i="3"/>
  <c r="F31" i="3"/>
  <c r="E31" i="3"/>
  <c r="D31" i="3"/>
  <c r="L30" i="3"/>
  <c r="I30" i="3"/>
  <c r="H30" i="3"/>
  <c r="G30" i="3"/>
  <c r="F30" i="3"/>
  <c r="E30" i="3"/>
  <c r="D30" i="3"/>
  <c r="L29" i="3"/>
  <c r="K29" i="3"/>
  <c r="J29" i="3"/>
  <c r="I29" i="3"/>
  <c r="H29" i="3"/>
  <c r="F29" i="3"/>
  <c r="D29" i="3"/>
  <c r="L28" i="3"/>
  <c r="K28" i="3"/>
  <c r="J28" i="3"/>
  <c r="I28" i="3"/>
  <c r="H28" i="3"/>
  <c r="G28" i="3"/>
  <c r="F28" i="3"/>
  <c r="E28" i="3"/>
  <c r="D28" i="3"/>
  <c r="J27" i="3"/>
  <c r="F27" i="3"/>
  <c r="C27" i="3"/>
  <c r="I27" i="3" s="1"/>
  <c r="K17" i="3"/>
  <c r="K32" i="3" s="1"/>
  <c r="J17" i="3"/>
  <c r="J32" i="3" s="1"/>
  <c r="G15" i="3"/>
  <c r="G34" i="3" s="1"/>
  <c r="K14" i="3"/>
  <c r="K33" i="3" s="1"/>
  <c r="K13" i="3"/>
  <c r="K12" i="3"/>
  <c r="K31" i="3" s="1"/>
  <c r="J12" i="3"/>
  <c r="J31" i="3" s="1"/>
  <c r="I12" i="3"/>
  <c r="L12" i="3" s="1"/>
  <c r="L31" i="3" s="1"/>
  <c r="K11" i="3"/>
  <c r="J11" i="3"/>
  <c r="K10" i="3"/>
  <c r="K30" i="3" s="1"/>
  <c r="J10" i="3"/>
  <c r="J30" i="3" s="1"/>
  <c r="G9" i="3"/>
  <c r="G8" i="3"/>
  <c r="G7" i="3"/>
  <c r="G6" i="3"/>
  <c r="G29" i="3" s="1"/>
  <c r="J5" i="3"/>
  <c r="K4" i="3"/>
  <c r="J4" i="3"/>
  <c r="H38" i="2"/>
  <c r="H35" i="2"/>
  <c r="H33" i="2"/>
  <c r="I30" i="2"/>
  <c r="G30" i="2"/>
  <c r="E30" i="2"/>
  <c r="H37" i="2" s="1"/>
  <c r="I29" i="2"/>
  <c r="G29" i="2"/>
  <c r="E29" i="2"/>
  <c r="H36" i="2" s="1"/>
  <c r="I28" i="2"/>
  <c r="G28" i="2"/>
  <c r="E28" i="2"/>
  <c r="I27" i="2"/>
  <c r="G27" i="2"/>
  <c r="H34" i="2" s="1"/>
  <c r="E27" i="2"/>
  <c r="I26" i="2"/>
  <c r="L25" i="2"/>
  <c r="K25" i="2"/>
  <c r="J25" i="2"/>
  <c r="G27" i="3" l="1"/>
  <c r="L27" i="3"/>
  <c r="I31" i="3"/>
  <c r="D27" i="3"/>
  <c r="H27" i="3"/>
  <c r="E27" i="3"/>
</calcChain>
</file>

<file path=xl/sharedStrings.xml><?xml version="1.0" encoding="utf-8"?>
<sst xmlns="http://schemas.openxmlformats.org/spreadsheetml/2006/main" count="235" uniqueCount="156">
  <si>
    <r>
      <rPr>
        <b/>
        <sz val="16"/>
        <rFont val="Calibri"/>
        <family val="2"/>
        <charset val="238"/>
      </rPr>
      <t>INSTRUKCJA WYPEŁNIANIA DOKUMENTU PODSUMOWUJĄCEGO AUDYT ENERGETYCZNY</t>
    </r>
    <r>
      <rPr>
        <sz val="11"/>
        <rFont val="Calibri"/>
        <family val="2"/>
        <charset val="238"/>
      </rPr>
      <t xml:space="preserve"> 
DOKUMENT POMOCNICZY DLA AUDYTORÓW ENERGETYCZNYCH W RAMACH PROGRAMU PRIORYTETOWEGO CIEPŁE MIESZKANIE</t>
    </r>
  </si>
  <si>
    <t>1.</t>
  </si>
  <si>
    <t>W Dokumencie należy wypełniać jedynie pola w kolorze białym, z wyjątkiem sytuacji opisanych poniżej w pkt 5.3 poniżej (pola w kolorze jasnożółtym lub jasnozielonym).</t>
  </si>
  <si>
    <t>2.</t>
  </si>
  <si>
    <t>Pola w odcieniach szarości, a także pola w kolorze żółtym i zielonym zawierające jednostki nie powinny być wypełniane.</t>
  </si>
  <si>
    <t>3.</t>
  </si>
  <si>
    <r>
      <rPr>
        <b/>
        <sz val="11"/>
        <color rgb="FF000000"/>
        <rFont val="Calibri"/>
        <family val="2"/>
        <charset val="238"/>
      </rPr>
      <t xml:space="preserve">Sekcja I </t>
    </r>
    <r>
      <rPr>
        <b/>
        <i/>
        <sz val="11"/>
        <color rgb="FF000000"/>
        <rFont val="Calibri"/>
        <family val="2"/>
        <charset val="238"/>
      </rPr>
      <t>Dane o budynku mieszkalnym / lokalu mieszkalnym</t>
    </r>
  </si>
  <si>
    <t>3.1</t>
  </si>
  <si>
    <t>W sekcji należy podać dane dot. budynku / lokalu mieszkalnego.</t>
  </si>
  <si>
    <t>4.</t>
  </si>
  <si>
    <r>
      <rPr>
        <sz val="11"/>
        <rFont val="Calibri"/>
        <family val="2"/>
        <charset val="1"/>
      </rPr>
      <t xml:space="preserve">W sekcji </t>
    </r>
    <r>
      <rPr>
        <b/>
        <sz val="11"/>
        <rFont val="Calibri"/>
        <family val="2"/>
        <charset val="1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charset val="1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charset val="1"/>
      </rPr>
      <t xml:space="preserve">modernizacja systemu grzewczego i systemu przygotowania ciepłej wody użytkowej </t>
    </r>
    <r>
      <rPr>
        <sz val="11"/>
        <rFont val="Calibri"/>
        <family val="2"/>
        <charset val="1"/>
      </rPr>
      <t>w odniesieniu do kosztów kwalifikowanych Programu</t>
    </r>
    <r>
      <rPr>
        <i/>
        <sz val="11"/>
        <rFont val="Calibri"/>
        <family val="2"/>
        <charset val="1"/>
      </rPr>
      <t xml:space="preserve">. 
</t>
    </r>
    <r>
      <rPr>
        <sz val="11"/>
        <rFont val="Calibri"/>
        <family val="2"/>
        <charset val="1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charset val="1"/>
      </rPr>
      <t xml:space="preserve">"nie dotyczy". 
</t>
    </r>
    <r>
      <rPr>
        <sz val="11"/>
        <rFont val="Calibri"/>
        <family val="2"/>
        <charset val="1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</si>
  <si>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4.1</t>
  </si>
  <si>
    <t>Jeżeli audyt energetyczny uwzględnia instalację kolektorów słonecznych lub fotowoltaiki należy podać odpowiednio powierzchnię/moc instalacji.</t>
  </si>
  <si>
    <t>5.</t>
  </si>
  <si>
    <r>
      <rPr>
        <b/>
        <sz val="11"/>
        <color rgb="FF000000"/>
        <rFont val="Calibri"/>
        <family val="2"/>
        <charset val="238"/>
      </rPr>
      <t xml:space="preserve">Sekcja III. </t>
    </r>
    <r>
      <rPr>
        <b/>
        <i/>
        <sz val="11"/>
        <color rgb="FF000000"/>
        <rFont val="Calibri"/>
        <family val="2"/>
        <charset val="238"/>
      </rPr>
      <t xml:space="preserve">Wskaźniki rocznego zapotrzebowania na ciepło do ogrzewania budynku </t>
    </r>
  </si>
  <si>
    <t>5.1</t>
  </si>
  <si>
    <r>
      <rPr>
        <sz val="11"/>
        <rFont val="Calibri"/>
        <family val="2"/>
        <charset val="1"/>
      </rP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charset val="1"/>
      </rPr>
      <t>a w polu "po termomodernizacji" należy wybrać: "Nie obejmowało wymiany źródła ciepła"</t>
    </r>
    <r>
      <rPr>
        <sz val="11"/>
        <rFont val="Calibri"/>
        <family val="2"/>
        <charset val="1"/>
      </rPr>
      <t>.</t>
    </r>
  </si>
  <si>
    <t>5.2</t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</si>
  <si>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</si>
  <si>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5.3</t>
  </si>
  <si>
    <r>
      <rPr>
        <sz val="11"/>
        <color rgb="FF000000"/>
        <rFont val="Calibri"/>
        <family val="2"/>
        <charset val="1"/>
      </rPr>
      <t>Następnie należy odpowiedzić na pytania: Czy wartość redukcji emisji PM10/BaP/CO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1"/>
      </rPr>
      <t xml:space="preserve"> zostały wyliczone w audycie energetycznym. </t>
    </r>
    <r>
      <rPr>
        <b/>
        <sz val="11"/>
        <color rgb="FF000000"/>
        <rFont val="Calibri"/>
        <family val="2"/>
        <charset val="238"/>
      </rPr>
      <t xml:space="preserve">Jeżeli w ramach audytu energetycznego zostały obliczone te wartości - należy je wpisać odpowiednio w pola E34, E35 lub E36. </t>
    </r>
    <r>
      <rPr>
        <sz val="11"/>
        <color rgb="FF000000"/>
        <rFont val="Calibri"/>
        <family val="2"/>
        <charset val="1"/>
      </rPr>
      <t>W przeciwnym wypadku wartości zostaną wyliczone automatycznie.</t>
    </r>
  </si>
  <si>
    <t>6.</t>
  </si>
  <si>
    <r>
      <rPr>
        <b/>
        <sz val="11"/>
        <color rgb="FF000000"/>
        <rFont val="Calibri"/>
        <family val="2"/>
        <charset val="238"/>
      </rPr>
      <t xml:space="preserve">Sekcja IV. </t>
    </r>
    <r>
      <rPr>
        <b/>
        <i/>
        <sz val="11"/>
        <color rgb="FF000000"/>
        <rFont val="Calibri"/>
        <family val="2"/>
        <charset val="238"/>
      </rPr>
      <t xml:space="preserve">Wyliczenie efektów energetycznych i ekologicznych </t>
    </r>
  </si>
  <si>
    <t>6.1</t>
  </si>
  <si>
    <t>W tej sekcji wartości wyliczane są automatycznie.</t>
  </si>
  <si>
    <t>7.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</si>
  <si>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sz val="11"/>
        <color rgb="FF000000"/>
        <rFont val="Calibri"/>
        <family val="2"/>
        <charset val="238"/>
      </rPr>
      <t>V. Oświadczenia Audytora</t>
    </r>
    <r>
      <rPr>
        <sz val="11"/>
        <color rgb="FF000000"/>
        <rFont val="Calibri"/>
        <family val="2"/>
        <charset val="1"/>
      </rPr>
      <t xml:space="preserve"> należy wpisać datę przekazania audytu energetycznego Beneficjentowi.</t>
    </r>
  </si>
  <si>
    <t>8.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</si>
  <si>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>VI. Uwagi, komentarze, podpis</t>
    </r>
    <r>
      <rPr>
        <sz val="11"/>
        <color rgb="FF000000"/>
        <rFont val="Calibri"/>
        <family val="2"/>
        <charset val="1"/>
      </rPr>
      <t xml:space="preserve"> Audytor ma możliwość zamieszczenia dodatkowych informacji dla Beneficjenta, Gminy lub wojewódzkich funduszy ochrony środowiska i gospodarki wodnej.</t>
    </r>
  </si>
  <si>
    <t>9.</t>
  </si>
  <si>
    <r>
      <rPr>
        <sz val="11"/>
        <color rgb="FF000000"/>
        <rFont val="Calibri"/>
        <family val="2"/>
        <charset val="1"/>
      </rPr>
      <t xml:space="preserve">W sekcji </t>
    </r>
    <r>
      <rPr>
        <b/>
        <i/>
        <sz val="11"/>
        <color rgb="FF000000"/>
        <rFont val="Calibri"/>
        <family val="2"/>
        <charset val="238"/>
      </rPr>
      <t xml:space="preserve">VI. Uwagi, komentarze, podpis </t>
    </r>
    <r>
      <rPr>
        <sz val="11"/>
        <color rgb="FF000000"/>
        <rFont val="Calibri"/>
        <family val="2"/>
        <charset val="238"/>
      </rPr>
      <t xml:space="preserve">wymagany jest podpis </t>
    </r>
    <r>
      <rPr>
        <sz val="11"/>
        <color rgb="FF000000"/>
        <rFont val="Calibri"/>
        <family val="2"/>
        <charset val="1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</si>
  <si>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10.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</si>
  <si>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</si>
  <si>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Wersja 1.0</t>
  </si>
  <si>
    <r>
      <rPr>
        <b/>
        <sz val="18"/>
        <rFont val="Calibri"/>
        <family val="2"/>
        <charset val="238"/>
      </rPr>
      <t xml:space="preserve">DOKUMENT PODSUMOWUJĄCY AUDYT ENERGETYCZNY
</t>
    </r>
    <r>
      <rPr>
        <sz val="14"/>
        <rFont val="Calibri"/>
        <family val="2"/>
        <charset val="238"/>
      </rPr>
      <t xml:space="preserve">PODSUMOWANIE OBLICZEŃ AUDYTOWYCH Z WYLICZENIEM EFEKTÓW ENERGETYCZNYCH I EKOLOGICZNYCH
DOKUMENT POMOCNICZY DLA AUDYTORÓW ENERGETYCZNYCH W RAMACH PROGRAMU PRIORYTETOWEGO CIEPŁE MIESZKANIE 
</t>
    </r>
    <r>
      <rPr>
        <sz val="11"/>
        <rFont val="Calibri"/>
        <family val="2"/>
        <charset val="238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</si>
  <si>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I. Dane o budynku mieszkalnym wielorodzinnym</t>
  </si>
  <si>
    <t>Kod pocztowy</t>
  </si>
  <si>
    <t>Miejscowość</t>
  </si>
  <si>
    <t>Adres budynku wielorodzinnego mieszkalnego</t>
  </si>
  <si>
    <t>Ulica</t>
  </si>
  <si>
    <t>Nr budynku</t>
  </si>
  <si>
    <t>Liczba lokali w budynku</t>
  </si>
  <si>
    <t>Powierzchnia użytkowa budynku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</si>
  <si>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</si>
  <si>
    <r>
      <rPr>
        <b/>
        <sz val="14"/>
        <color rgb="FF000000"/>
        <rFont val="Calibri"/>
        <family val="2"/>
        <charset val="1"/>
      </rP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rgb="FF000000"/>
        <rFont val="Calibri"/>
        <family val="2"/>
        <charset val="238"/>
      </rPr>
      <t>1)</t>
    </r>
    <r>
      <rPr>
        <b/>
        <sz val="14"/>
        <color rgb="FF000000"/>
        <rFont val="Calibri"/>
        <family val="2"/>
        <charset val="1"/>
      </rPr>
      <t xml:space="preserve">  </t>
    </r>
  </si>
  <si>
    <t xml:space="preserve">Nazwa </t>
  </si>
  <si>
    <t>Współczynnik przenikania ciepła przegrody U przed termomodernizacją</t>
  </si>
  <si>
    <t>Współczynnik przenikania ciepła przegrody U 
po termomodernizacji</t>
  </si>
  <si>
    <t>Np. Modernizacja systemu grzewczego i systemu przygotowania ciepłej wody użytkowej</t>
  </si>
  <si>
    <t>Nie dotyczy</t>
  </si>
  <si>
    <t>Np. Modernizacja przegrody ściana zewnętrzna piwnica i parter</t>
  </si>
  <si>
    <t>Np. 0,999</t>
  </si>
  <si>
    <t>Np. 0,111</t>
  </si>
  <si>
    <t>Np. Wymiana okien</t>
  </si>
  <si>
    <t>Np. 9,999</t>
  </si>
  <si>
    <t>Odnawialne Źródła Energii (OZE) - jeśli dotyczy:</t>
  </si>
  <si>
    <t>Kolektory słoneczne o powierzchni:</t>
  </si>
  <si>
    <r>
      <rPr>
        <sz val="12"/>
        <color rgb="FF000000"/>
        <rFont val="Calibri"/>
        <family val="2"/>
        <charset val="1"/>
      </rPr>
      <t>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 xml:space="preserve">    </t>
    </r>
  </si>
  <si>
    <t>Instalacja fotowoltaiczna (PV) o mocy:</t>
  </si>
  <si>
    <t>kWp</t>
  </si>
  <si>
    <t>III. Wskaźniki rocznego zapotrzebowania na ciepło do ogrzewania budynku i redukcji niektórych emisji - zgodnie z audytem energetycznym</t>
  </si>
  <si>
    <t>Przed termomodernizacją:</t>
  </si>
  <si>
    <t>Po termomodernizacji:</t>
  </si>
  <si>
    <t>Redukcja 
w [%]</t>
  </si>
  <si>
    <t>Wartość</t>
  </si>
  <si>
    <t>Jednostka</t>
  </si>
  <si>
    <r>
      <rPr>
        <i/>
        <sz val="12"/>
        <color rgb="FF000000"/>
        <rFont val="Calibri"/>
        <family val="2"/>
        <charset val="1"/>
      </rPr>
      <t>Główne źródło ciepła / Dominujące źródło ciepła</t>
    </r>
    <r>
      <rPr>
        <i/>
        <vertAlign val="superscript"/>
        <sz val="12"/>
        <color rgb="FF000000"/>
        <rFont val="Calibri"/>
        <family val="2"/>
        <charset val="238"/>
      </rPr>
      <t>2)</t>
    </r>
  </si>
  <si>
    <r>
      <rPr>
        <i/>
        <sz val="12"/>
        <rFont val="Calibri"/>
        <family val="2"/>
        <charset val="238"/>
      </rP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</rPr>
      <t>3</t>
    </r>
    <r>
      <rPr>
        <b/>
        <i/>
        <vertAlign val="superscript"/>
        <sz val="12"/>
        <rFont val="Calibri"/>
        <family val="2"/>
        <charset val="238"/>
      </rPr>
      <t>)</t>
    </r>
  </si>
  <si>
    <r>
      <rPr>
        <sz val="12"/>
        <color rgb="FF000000"/>
        <rFont val="Calibri"/>
        <family val="2"/>
        <charset val="1"/>
      </rPr>
      <t>kWh/(m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1"/>
      </rPr>
      <t>*rok)</t>
    </r>
  </si>
  <si>
    <t>Wskaźnik rocznego zapotrzebowania na nieodnawialną energię pierwotną do ogrzewania budynku</t>
  </si>
  <si>
    <r>
      <rPr>
        <sz val="12"/>
        <color rgb="FF808080"/>
        <rFont val="Calibri"/>
        <family val="2"/>
        <charset val="238"/>
      </rPr>
      <t>kWh/(m</t>
    </r>
    <r>
      <rPr>
        <vertAlign val="superscript"/>
        <sz val="12"/>
        <color rgb="FF808080"/>
        <rFont val="Calibri"/>
        <family val="2"/>
        <charset val="238"/>
      </rPr>
      <t>2</t>
    </r>
    <r>
      <rPr>
        <sz val="12"/>
        <color rgb="FF808080"/>
        <rFont val="Calibri"/>
        <family val="2"/>
        <charset val="238"/>
      </rPr>
      <t>*rok)</t>
    </r>
  </si>
  <si>
    <t>Emisja pyłu PM10</t>
  </si>
  <si>
    <t>Czy wartość została obliczona w audycie energetycznym?</t>
  </si>
  <si>
    <t>g/rok</t>
  </si>
  <si>
    <t>Emisja benzo(a)pirenu</t>
  </si>
  <si>
    <r>
      <rPr>
        <i/>
        <sz val="12"/>
        <color rgb="FF000000"/>
        <rFont val="Calibri"/>
        <family val="2"/>
        <charset val="1"/>
      </rPr>
      <t>Emisja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</si>
  <si>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t>kg/rok</t>
  </si>
  <si>
    <r>
      <rPr>
        <b/>
        <sz val="14"/>
        <rFont val="Calibri"/>
        <family val="2"/>
        <charset val="1"/>
      </rPr>
      <t>IV. Wyliczenie efektów ekologicznych</t>
    </r>
    <r>
      <rPr>
        <b/>
        <vertAlign val="superscript"/>
        <sz val="14"/>
        <rFont val="Calibri"/>
        <family val="2"/>
        <charset val="238"/>
      </rPr>
      <t>4</t>
    </r>
    <r>
      <rPr>
        <b/>
        <vertAlign val="superscript"/>
        <sz val="14"/>
        <rFont val="Calibri"/>
        <family val="2"/>
        <charset val="1"/>
      </rPr>
      <t>)</t>
    </r>
  </si>
  <si>
    <t>Ograniczenie zużycia energii końcowej</t>
  </si>
  <si>
    <t>MWh/rok</t>
  </si>
  <si>
    <t>Ograniczenie zużycia energii pierwotnej</t>
  </si>
  <si>
    <t>Ograniczenie emisji pyłu PM10</t>
  </si>
  <si>
    <t>Mg/rok</t>
  </si>
  <si>
    <t>Ograniczenie emisji benzo(a)pirenu</t>
  </si>
  <si>
    <r>
      <rPr>
        <i/>
        <sz val="12"/>
        <color rgb="FF000000"/>
        <rFont val="Calibri"/>
        <family val="2"/>
        <charset val="1"/>
      </rPr>
      <t>Zmniejszenie emisji CO</t>
    </r>
    <r>
      <rPr>
        <i/>
        <vertAlign val="subscript"/>
        <sz val="12"/>
        <color rgb="FF000000"/>
        <rFont val="Calibri"/>
        <family val="2"/>
        <charset val="238"/>
      </rPr>
      <t>2</t>
    </r>
  </si>
  <si>
    <r>
      <rPr>
        <i/>
        <sz val="12"/>
        <rFont val="Calibri"/>
        <family val="2"/>
        <charset val="1"/>
      </rP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</rPr>
      <t>5</t>
    </r>
    <r>
      <rPr>
        <i/>
        <vertAlign val="superscript"/>
        <sz val="12"/>
        <rFont val="Calibri"/>
        <family val="2"/>
        <charset val="1"/>
      </rPr>
      <t>)</t>
    </r>
  </si>
  <si>
    <t>MWe</t>
  </si>
  <si>
    <t>V. Oświadczenia Audytora</t>
  </si>
  <si>
    <t>Oświadczam, że wykonałem/wykonałam audyt energetyczny dotyczący budynku mieszkalnegowskazanego w części I  niniejszego Dokumentu i przekazałem/przekazałam go Beneficjentowi w dniu:</t>
  </si>
  <si>
    <t>2. 
3.</t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</si>
  <si>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</si>
  <si>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VI. Uwagi, komentarze, podpis</t>
  </si>
  <si>
    <t>Uwagi/komentarze:</t>
  </si>
  <si>
    <t>Imię, nazwisko, data i podpis Audytora:</t>
  </si>
  <si>
    <t>Objaśnienia</t>
  </si>
  <si>
    <t>1) W tabeli należy wpisać rodzaje zadań (ulepszeń, usprawnień) wskazanych przez audytora do realizacji na podstawie wariantu optymalnego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</si>
  <si>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</si>
  <si>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t>4) Wyliczenie efektów ekologicznych na podstawie danych wprowadzonych w pkt III.
5) Rozumiane jako moc zainstalowanych mikroinstalacji fotowoltaicznych.</t>
  </si>
  <si>
    <t>Przedsięwzięcie dot. źródła ciepła</t>
  </si>
  <si>
    <t>Lp.</t>
  </si>
  <si>
    <t>Źródło ciepła</t>
  </si>
  <si>
    <t>paliwo:</t>
  </si>
  <si>
    <t>uśredniona sezonowa sprawność źródła ciepła 1)</t>
  </si>
  <si>
    <t>współczynnik nakładu nieodnawialnej energii pierwotnej 2)</t>
  </si>
  <si>
    <t>Wskaźniki emisji zanieczyszczeń - przeliczone na GJ</t>
  </si>
  <si>
    <t>Wskaźniki emisji zanieczyszczeń - przeliczenie na MWh (do sporządzenia obliczeń metodą wskaźnikową)</t>
  </si>
  <si>
    <t>CO2 3)</t>
  </si>
  <si>
    <t>PM10 4)</t>
  </si>
  <si>
    <t>BaP 4)</t>
  </si>
  <si>
    <t>CO2</t>
  </si>
  <si>
    <t>PM10</t>
  </si>
  <si>
    <t>BaP</t>
  </si>
  <si>
    <t>kg/GJ</t>
  </si>
  <si>
    <t>g/GJ</t>
  </si>
  <si>
    <t>kg/MWh</t>
  </si>
  <si>
    <t>g/MWh</t>
  </si>
  <si>
    <t>Stary piec:</t>
  </si>
  <si>
    <t>Istniejące nieefektywne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</si>
  <si>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</si>
  <si>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</si>
  <si>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</si>
  <si>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</si>
  <si>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</si>
  <si>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energia elektryczna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</si>
  <si>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</si>
  <si>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</si>
  <si>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</si>
  <si>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</si>
  <si>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</si>
  <si>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</si>
  <si>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</si>
  <si>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olej opałowy</t>
  </si>
  <si>
    <t>Kocioł zgazowujący drewno o podwyższonym standardzie</t>
  </si>
  <si>
    <t>biomasa</t>
  </si>
  <si>
    <t>Kocioł na pellet drzewny o podwyższonym standardzie</t>
  </si>
  <si>
    <t>Ogrzewanie elektryczne</t>
  </si>
  <si>
    <t>Brak wymiany źródła</t>
  </si>
  <si>
    <t>Nie obejmowało wymiany źródła ciepła</t>
  </si>
  <si>
    <t>Kocioł na węgiel z automatycznym podajnikiem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</si>
  <si>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</si>
  <si>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</si>
  <si>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</si>
  <si>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</si>
  <si>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</si>
  <si>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</si>
  <si>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4)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</si>
  <si>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</si>
  <si>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TAK</t>
  </si>
  <si>
    <t>NIE</t>
  </si>
  <si>
    <t>Źródło przed termo</t>
  </si>
  <si>
    <t>Podłączenie do sieci ciepłowniczej</t>
  </si>
  <si>
    <t>Pompa ciepła</t>
  </si>
  <si>
    <t>Kocioł gazowy</t>
  </si>
  <si>
    <t>Kocioł olejowy</t>
  </si>
  <si>
    <t>Kocioł na węgiel minimum 5 klasy</t>
  </si>
  <si>
    <t>Kocioł na biomasę minimum 5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</si>
</sst>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yyyy/mm/dd;@"/>
    <numFmt numFmtId="168" formatCode="#,##0.00000"/>
  </numFmts>
  <fonts count="5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name val="Calibri"/>
      <family val="2"/>
      <charset val="1"/>
    </font>
    <font>
      <i/>
      <sz val="11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sz val="11"/>
      <color rgb="FF833C0C"/>
      <name val="Calibri"/>
      <family val="2"/>
      <charset val="1"/>
    </font>
    <font>
      <b/>
      <sz val="18"/>
      <name val="Calibri"/>
      <family val="2"/>
      <charset val="238"/>
    </font>
    <font>
      <sz val="14"/>
      <name val="Calibri"/>
      <family val="2"/>
      <charset val="238"/>
    </font>
    <font>
      <sz val="11"/>
      <color rgb="FF833C0C"/>
      <name val="Calibri"/>
      <family val="2"/>
      <charset val="238"/>
    </font>
    <font>
      <b/>
      <sz val="14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sz val="12"/>
      <name val="Calibri"/>
      <family val="2"/>
      <charset val="1"/>
    </font>
    <font>
      <vertAlign val="superscript"/>
      <sz val="12"/>
      <color rgb="FF000000"/>
      <name val="Calibri"/>
      <family val="2"/>
      <charset val="238"/>
    </font>
    <font>
      <b/>
      <vertAlign val="superscript"/>
      <sz val="14"/>
      <color rgb="FF000000"/>
      <name val="Calibri"/>
      <family val="2"/>
      <charset val="238"/>
    </font>
    <font>
      <i/>
      <strike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833C0C"/>
      <name val="Calibri"/>
      <family val="2"/>
      <charset val="238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238"/>
    </font>
    <font>
      <u/>
      <sz val="12"/>
      <color rgb="FF000000"/>
      <name val="Calibri"/>
      <family val="2"/>
      <charset val="1"/>
    </font>
    <font>
      <i/>
      <sz val="11"/>
      <color rgb="FF833C0C"/>
      <name val="Calibri"/>
      <family val="2"/>
      <charset val="238"/>
    </font>
    <font>
      <i/>
      <vertAlign val="superscript"/>
      <sz val="12"/>
      <color rgb="FF000000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i/>
      <vertAlign val="superscript"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808080"/>
      <name val="Calibri"/>
      <family val="2"/>
      <charset val="238"/>
    </font>
    <font>
      <b/>
      <sz val="12"/>
      <color rgb="FF808080"/>
      <name val="Calibri"/>
      <family val="2"/>
      <charset val="238"/>
    </font>
    <font>
      <sz val="12"/>
      <color rgb="FF808080"/>
      <name val="Calibri"/>
      <family val="2"/>
      <charset val="238"/>
    </font>
    <font>
      <vertAlign val="superscript"/>
      <sz val="12"/>
      <color rgb="FF808080"/>
      <name val="Calibri"/>
      <family val="2"/>
      <charset val="238"/>
    </font>
    <font>
      <i/>
      <vertAlign val="subscript"/>
      <sz val="12"/>
      <color rgb="FF000000"/>
      <name val="Calibri"/>
      <family val="2"/>
      <charset val="238"/>
    </font>
    <font>
      <b/>
      <sz val="14"/>
      <name val="Calibri"/>
      <family val="2"/>
      <charset val="1"/>
    </font>
    <font>
      <b/>
      <vertAlign val="superscript"/>
      <sz val="14"/>
      <name val="Calibri"/>
      <family val="2"/>
      <charset val="238"/>
    </font>
    <font>
      <b/>
      <vertAlign val="superscript"/>
      <sz val="14"/>
      <name val="Calibri"/>
      <family val="2"/>
      <charset val="1"/>
    </font>
    <font>
      <sz val="11"/>
      <color rgb="FF808080"/>
      <name val="Calibri"/>
      <family val="2"/>
      <charset val="238"/>
    </font>
    <font>
      <i/>
      <vertAlign val="superscript"/>
      <sz val="12"/>
      <name val="Calibri"/>
      <family val="2"/>
      <charset val="1"/>
    </font>
    <font>
      <b/>
      <i/>
      <sz val="14"/>
      <color rgb="FF000000"/>
      <name val="Calibri"/>
      <family val="2"/>
      <charset val="238"/>
    </font>
    <font>
      <i/>
      <sz val="14"/>
      <name val="Calibri"/>
      <family val="2"/>
      <charset val="1"/>
    </font>
    <font>
      <sz val="14"/>
      <name val="Calibri"/>
      <family val="2"/>
      <charset val="1"/>
    </font>
    <font>
      <b/>
      <i/>
      <sz val="14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843C0B"/>
      <name val="Calibri"/>
      <family val="2"/>
      <charset val="1"/>
    </font>
    <font>
      <sz val="11"/>
      <color rgb="FF00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843C0B"/>
        <bgColor rgb="FF833C0C"/>
      </patternFill>
    </fill>
    <fill>
      <patternFill patternType="solid">
        <fgColor rgb="FF833C0C"/>
        <bgColor rgb="FF843C0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FFFAEB"/>
      </patternFill>
    </fill>
    <fill>
      <patternFill patternType="solid">
        <fgColor rgb="FFD9D9D9"/>
        <bgColor rgb="FFD6DCE5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EEBF7"/>
        <bgColor rgb="FFEDEDED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FFFAEB"/>
        <bgColor rgb="FFFFFFFF"/>
      </patternFill>
    </fill>
    <fill>
      <patternFill patternType="solid">
        <fgColor rgb="FFF1F7ED"/>
        <bgColor rgb="FFF2F2F2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F1F7ED"/>
      </patternFill>
    </fill>
    <fill>
      <patternFill patternType="solid">
        <fgColor rgb="FFBFBFBF"/>
        <bgColor rgb="FFA6A6A6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9" fontId="55" fillId="0" borderId="0" applyBorder="0" applyProtection="0"/>
    <xf numFmtId="0" fontId="1" fillId="0" borderId="0"/>
  </cellStyleXfs>
  <cellXfs count="280">
    <xf numFmtId="0" fontId="0" fillId="0" borderId="0" xfId="0"/>
    <xf numFmtId="0" fontId="14" fillId="6" borderId="10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0" fillId="2" borderId="0" xfId="0" applyFill="1" applyAlignment="1">
      <alignment vertical="top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4" borderId="4" xfId="0" applyFill="1" applyBorder="1" applyAlignment="1">
      <alignment horizontal="left"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10" fillId="3" borderId="0" xfId="0" applyFont="1" applyFill="1"/>
    <xf numFmtId="0" fontId="13" fillId="3" borderId="0" xfId="0" applyFont="1" applyFill="1"/>
    <xf numFmtId="0" fontId="15" fillId="6" borderId="11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vertical="center" wrapText="1"/>
    </xf>
    <xf numFmtId="0" fontId="16" fillId="0" borderId="8" xfId="0" applyFont="1" applyBorder="1" applyAlignment="1" applyProtection="1">
      <alignment vertical="center" wrapText="1"/>
      <protection locked="0"/>
    </xf>
    <xf numFmtId="0" fontId="17" fillId="6" borderId="4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vertical="center"/>
    </xf>
    <xf numFmtId="0" fontId="15" fillId="6" borderId="16" xfId="0" applyFont="1" applyFill="1" applyBorder="1" applyAlignment="1">
      <alignment vertical="center"/>
    </xf>
    <xf numFmtId="0" fontId="15" fillId="6" borderId="16" xfId="0" applyFont="1" applyFill="1" applyBorder="1" applyAlignment="1">
      <alignment horizontal="left"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 applyProtection="1">
      <alignment vertical="center"/>
      <protection locked="0"/>
    </xf>
    <xf numFmtId="0" fontId="24" fillId="5" borderId="19" xfId="0" applyFont="1" applyFill="1" applyBorder="1" applyAlignment="1" applyProtection="1">
      <alignment vertical="center"/>
      <protection locked="0"/>
    </xf>
    <xf numFmtId="0" fontId="24" fillId="5" borderId="19" xfId="0" applyFont="1" applyFill="1" applyBorder="1" applyAlignment="1" applyProtection="1">
      <alignment vertical="center" wrapText="1"/>
      <protection locked="0"/>
    </xf>
    <xf numFmtId="0" fontId="24" fillId="5" borderId="8" xfId="0" applyFont="1" applyFill="1" applyBorder="1" applyAlignment="1" applyProtection="1">
      <alignment vertical="center" wrapText="1"/>
      <protection locked="0"/>
    </xf>
    <xf numFmtId="0" fontId="24" fillId="5" borderId="3" xfId="0" applyFont="1" applyFill="1" applyBorder="1" applyAlignment="1" applyProtection="1">
      <alignment vertical="center" wrapText="1"/>
      <protection locked="0"/>
    </xf>
    <xf numFmtId="0" fontId="25" fillId="3" borderId="0" xfId="0" applyFont="1" applyFill="1"/>
    <xf numFmtId="0" fontId="27" fillId="6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/>
    </xf>
    <xf numFmtId="3" fontId="16" fillId="0" borderId="8" xfId="0" applyNumberFormat="1" applyFont="1" applyBorder="1" applyAlignment="1" applyProtection="1">
      <alignment horizontal="right" vertical="center"/>
      <protection locked="0"/>
    </xf>
    <xf numFmtId="0" fontId="16" fillId="6" borderId="3" xfId="0" applyFont="1" applyFill="1" applyBorder="1" applyAlignment="1">
      <alignment horizontal="right" vertical="center"/>
    </xf>
    <xf numFmtId="4" fontId="16" fillId="0" borderId="8" xfId="0" applyNumberFormat="1" applyFont="1" applyBorder="1" applyAlignment="1" applyProtection="1">
      <alignment horizontal="right" vertical="center"/>
      <protection locked="0"/>
    </xf>
    <xf numFmtId="0" fontId="0" fillId="6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4" fontId="25" fillId="3" borderId="0" xfId="0" applyNumberFormat="1" applyFont="1" applyFill="1"/>
    <xf numFmtId="0" fontId="28" fillId="7" borderId="8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9" fillId="3" borderId="0" xfId="0" applyFont="1" applyFill="1"/>
    <xf numFmtId="0" fontId="15" fillId="6" borderId="22" xfId="0" applyFont="1" applyFill="1" applyBorder="1" applyAlignment="1">
      <alignment horizontal="left" vertical="center" wrapText="1"/>
    </xf>
    <xf numFmtId="0" fontId="15" fillId="6" borderId="19" xfId="0" applyFont="1" applyFill="1" applyBorder="1" applyAlignment="1">
      <alignment horizontal="left" vertical="center" wrapText="1"/>
    </xf>
    <xf numFmtId="0" fontId="24" fillId="6" borderId="2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4" fontId="33" fillId="0" borderId="8" xfId="0" applyNumberFormat="1" applyFont="1" applyBorder="1" applyAlignment="1" applyProtection="1">
      <alignment horizontal="right" vertical="center" wrapText="1"/>
      <protection locked="0"/>
    </xf>
    <xf numFmtId="0" fontId="16" fillId="10" borderId="8" xfId="0" applyFont="1" applyFill="1" applyBorder="1" applyAlignment="1">
      <alignment horizontal="left" vertical="center"/>
    </xf>
    <xf numFmtId="0" fontId="16" fillId="11" borderId="8" xfId="0" applyFont="1" applyFill="1" applyBorder="1" applyAlignment="1">
      <alignment horizontal="left" vertical="center"/>
    </xf>
    <xf numFmtId="10" fontId="26" fillId="9" borderId="3" xfId="1" applyNumberFormat="1" applyFont="1" applyFill="1" applyBorder="1" applyAlignment="1" applyProtection="1">
      <alignment horizontal="right" vertical="center"/>
    </xf>
    <xf numFmtId="0" fontId="34" fillId="6" borderId="2" xfId="0" applyFont="1" applyFill="1" applyBorder="1" applyAlignment="1">
      <alignment horizontal="center" vertical="center" wrapText="1"/>
    </xf>
    <xf numFmtId="4" fontId="35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6" fillId="6" borderId="8" xfId="0" applyFont="1" applyFill="1" applyBorder="1" applyAlignment="1">
      <alignment horizontal="left" vertical="center"/>
    </xf>
    <xf numFmtId="10" fontId="35" fillId="6" borderId="3" xfId="1" applyNumberFormat="1" applyFont="1" applyFill="1" applyBorder="1" applyAlignment="1" applyProtection="1">
      <alignment horizontal="right" vertical="center" wrapText="1"/>
    </xf>
    <xf numFmtId="4" fontId="25" fillId="3" borderId="0" xfId="0" applyNumberFormat="1" applyFont="1" applyFill="1" applyAlignment="1">
      <alignment horizontal="left" vertical="center"/>
    </xf>
    <xf numFmtId="0" fontId="15" fillId="6" borderId="8" xfId="0" applyFont="1" applyFill="1" applyBorder="1" applyAlignment="1">
      <alignment horizontal="left" vertical="center" wrapText="1"/>
    </xf>
    <xf numFmtId="0" fontId="24" fillId="5" borderId="8" xfId="0" applyFont="1" applyFill="1" applyBorder="1" applyAlignment="1" applyProtection="1">
      <alignment horizontal="left" vertical="center"/>
      <protection locked="0"/>
    </xf>
    <xf numFmtId="4" fontId="33" fillId="12" borderId="8" xfId="0" applyNumberFormat="1" applyFont="1" applyFill="1" applyBorder="1" applyAlignment="1" applyProtection="1">
      <alignment horizontal="right" vertical="center" wrapText="1"/>
      <protection locked="0"/>
    </xf>
    <xf numFmtId="4" fontId="33" fillId="13" borderId="8" xfId="0" applyNumberFormat="1" applyFont="1" applyFill="1" applyBorder="1" applyAlignment="1" applyProtection="1">
      <alignment horizontal="right" vertical="center" wrapText="1"/>
      <protection locked="0"/>
    </xf>
    <xf numFmtId="10" fontId="26" fillId="9" borderId="3" xfId="1" applyNumberFormat="1" applyFont="1" applyFill="1" applyBorder="1" applyAlignment="1" applyProtection="1">
      <alignment horizontal="right" vertical="center" wrapText="1"/>
    </xf>
    <xf numFmtId="0" fontId="15" fillId="6" borderId="24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 applyProtection="1">
      <alignment horizontal="left" vertical="center"/>
      <protection locked="0"/>
    </xf>
    <xf numFmtId="0" fontId="16" fillId="10" borderId="2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left" vertical="center"/>
    </xf>
    <xf numFmtId="0" fontId="24" fillId="6" borderId="19" xfId="0" applyFont="1" applyFill="1" applyBorder="1" applyAlignment="1">
      <alignment horizontal="left" vertical="center" wrapText="1"/>
    </xf>
    <xf numFmtId="0" fontId="0" fillId="6" borderId="19" xfId="0" applyFill="1" applyBorder="1"/>
    <xf numFmtId="0" fontId="0" fillId="6" borderId="20" xfId="0" applyFill="1" applyBorder="1"/>
    <xf numFmtId="4" fontId="33" fillId="9" borderId="8" xfId="0" applyNumberFormat="1" applyFont="1" applyFill="1" applyBorder="1" applyAlignment="1">
      <alignment horizontal="right" vertical="center" wrapText="1"/>
    </xf>
    <xf numFmtId="0" fontId="16" fillId="9" borderId="3" xfId="0" applyFont="1" applyFill="1" applyBorder="1" applyAlignment="1">
      <alignment horizontal="left" vertical="center"/>
    </xf>
    <xf numFmtId="0" fontId="34" fillId="6" borderId="22" xfId="0" applyFont="1" applyFill="1" applyBorder="1" applyAlignment="1">
      <alignment horizontal="left" vertical="center" wrapText="1"/>
    </xf>
    <xf numFmtId="0" fontId="34" fillId="6" borderId="19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42" fillId="6" borderId="19" xfId="0" applyFont="1" applyFill="1" applyBorder="1"/>
    <xf numFmtId="0" fontId="42" fillId="6" borderId="20" xfId="0" applyFont="1" applyFill="1" applyBorder="1"/>
    <xf numFmtId="4" fontId="35" fillId="6" borderId="8" xfId="0" applyNumberFormat="1" applyFont="1" applyFill="1" applyBorder="1" applyAlignment="1">
      <alignment horizontal="right" vertical="center" wrapText="1"/>
    </xf>
    <xf numFmtId="0" fontId="36" fillId="6" borderId="3" xfId="0" applyFont="1" applyFill="1" applyBorder="1" applyAlignment="1">
      <alignment horizontal="left" vertical="center"/>
    </xf>
    <xf numFmtId="4" fontId="33" fillId="6" borderId="19" xfId="0" applyNumberFormat="1" applyFont="1" applyFill="1" applyBorder="1" applyAlignment="1">
      <alignment horizontal="right" vertical="center" wrapText="1"/>
    </xf>
    <xf numFmtId="4" fontId="0" fillId="6" borderId="20" xfId="0" applyNumberFormat="1" applyFill="1" applyBorder="1"/>
    <xf numFmtId="165" fontId="26" fillId="9" borderId="8" xfId="0" applyNumberFormat="1" applyFont="1" applyFill="1" applyBorder="1" applyAlignment="1">
      <alignment horizontal="right" vertical="center" wrapText="1"/>
    </xf>
    <xf numFmtId="166" fontId="26" fillId="9" borderId="8" xfId="0" applyNumberFormat="1" applyFont="1" applyFill="1" applyBorder="1" applyAlignment="1">
      <alignment horizontal="right" vertical="center" wrapText="1"/>
    </xf>
    <xf numFmtId="4" fontId="26" fillId="9" borderId="24" xfId="0" applyNumberFormat="1" applyFont="1" applyFill="1" applyBorder="1" applyAlignment="1">
      <alignment horizontal="right" vertical="center" wrapText="1"/>
    </xf>
    <xf numFmtId="0" fontId="16" fillId="9" borderId="7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4" fontId="33" fillId="6" borderId="27" xfId="0" applyNumberFormat="1" applyFont="1" applyFill="1" applyBorder="1" applyAlignment="1">
      <alignment horizontal="right" vertical="center"/>
    </xf>
    <xf numFmtId="0" fontId="18" fillId="6" borderId="27" xfId="0" applyFont="1" applyFill="1" applyBorder="1" applyAlignment="1">
      <alignment horizontal="left" vertical="center"/>
    </xf>
    <xf numFmtId="0" fontId="0" fillId="6" borderId="28" xfId="0" applyFill="1" applyBorder="1"/>
    <xf numFmtId="165" fontId="26" fillId="9" borderId="29" xfId="0" applyNumberFormat="1" applyFont="1" applyFill="1" applyBorder="1" applyAlignment="1">
      <alignment horizontal="right" vertical="center" wrapText="1"/>
    </xf>
    <xf numFmtId="0" fontId="16" fillId="9" borderId="30" xfId="0" applyFont="1" applyFill="1" applyBorder="1" applyAlignment="1">
      <alignment horizontal="left" vertical="center"/>
    </xf>
    <xf numFmtId="0" fontId="45" fillId="6" borderId="2" xfId="0" applyFont="1" applyFill="1" applyBorder="1" applyAlignment="1">
      <alignment horizontal="center" vertical="center"/>
    </xf>
    <xf numFmtId="167" fontId="46" fillId="5" borderId="22" xfId="0" applyNumberFormat="1" applyFont="1" applyFill="1" applyBorder="1" applyAlignment="1" applyProtection="1">
      <alignment vertical="center"/>
      <protection locked="0"/>
    </xf>
    <xf numFmtId="167" fontId="46" fillId="5" borderId="32" xfId="0" applyNumberFormat="1" applyFont="1" applyFill="1" applyBorder="1" applyAlignment="1" applyProtection="1">
      <alignment vertical="center"/>
      <protection locked="0"/>
    </xf>
    <xf numFmtId="0" fontId="45" fillId="6" borderId="2" xfId="0" applyFont="1" applyFill="1" applyBorder="1" applyAlignment="1">
      <alignment horizontal="center" vertical="center" wrapText="1"/>
    </xf>
    <xf numFmtId="0" fontId="47" fillId="6" borderId="18" xfId="0" applyFont="1" applyFill="1" applyBorder="1" applyAlignment="1">
      <alignment horizontal="left" vertical="center"/>
    </xf>
    <xf numFmtId="0" fontId="47" fillId="6" borderId="19" xfId="0" applyFont="1" applyFill="1" applyBorder="1" applyAlignment="1">
      <alignment horizontal="left" vertical="center"/>
    </xf>
    <xf numFmtId="0" fontId="47" fillId="6" borderId="32" xfId="0" applyFont="1" applyFill="1" applyBorder="1" applyAlignment="1">
      <alignment horizontal="left" vertical="center"/>
    </xf>
    <xf numFmtId="0" fontId="0" fillId="2" borderId="0" xfId="0" applyFill="1"/>
    <xf numFmtId="0" fontId="49" fillId="11" borderId="2" xfId="2" applyFont="1" applyFill="1" applyBorder="1" applyAlignment="1">
      <alignment horizontal="center"/>
    </xf>
    <xf numFmtId="0" fontId="49" fillId="11" borderId="8" xfId="2" applyFont="1" applyFill="1" applyBorder="1" applyAlignment="1">
      <alignment horizontal="center"/>
    </xf>
    <xf numFmtId="0" fontId="49" fillId="11" borderId="3" xfId="2" applyFont="1" applyFill="1" applyBorder="1" applyAlignment="1">
      <alignment horizontal="center"/>
    </xf>
    <xf numFmtId="0" fontId="49" fillId="14" borderId="2" xfId="2" applyFont="1" applyFill="1" applyBorder="1" applyAlignment="1">
      <alignment horizontal="center"/>
    </xf>
    <xf numFmtId="0" fontId="49" fillId="14" borderId="8" xfId="2" applyFont="1" applyFill="1" applyBorder="1" applyAlignment="1">
      <alignment horizontal="center"/>
    </xf>
    <xf numFmtId="0" fontId="49" fillId="14" borderId="3" xfId="2" applyFont="1" applyFill="1" applyBorder="1" applyAlignment="1">
      <alignment horizontal="center"/>
    </xf>
    <xf numFmtId="0" fontId="49" fillId="11" borderId="6" xfId="2" applyFont="1" applyFill="1" applyBorder="1" applyAlignment="1">
      <alignment horizontal="center"/>
    </xf>
    <xf numFmtId="0" fontId="49" fillId="11" borderId="24" xfId="2" applyFont="1" applyFill="1" applyBorder="1" applyAlignment="1">
      <alignment horizontal="center"/>
    </xf>
    <xf numFmtId="0" fontId="49" fillId="11" borderId="7" xfId="2" applyFont="1" applyFill="1" applyBorder="1" applyAlignment="1">
      <alignment horizontal="center"/>
    </xf>
    <xf numFmtId="0" fontId="49" fillId="14" borderId="6" xfId="2" applyFont="1" applyFill="1" applyBorder="1" applyAlignment="1">
      <alignment horizontal="center"/>
    </xf>
    <xf numFmtId="0" fontId="49" fillId="14" borderId="24" xfId="2" applyFont="1" applyFill="1" applyBorder="1" applyAlignment="1">
      <alignment horizontal="center"/>
    </xf>
    <xf numFmtId="0" fontId="49" fillId="14" borderId="7" xfId="2" applyFont="1" applyFill="1" applyBorder="1" applyAlignment="1">
      <alignment horizontal="center"/>
    </xf>
    <xf numFmtId="0" fontId="49" fillId="15" borderId="41" xfId="2" applyFont="1" applyFill="1" applyBorder="1" applyAlignment="1">
      <alignment horizontal="center" vertical="center"/>
    </xf>
    <xf numFmtId="0" fontId="50" fillId="15" borderId="42" xfId="2" applyFont="1" applyFill="1" applyBorder="1" applyAlignment="1">
      <alignment horizontal="center" vertical="center"/>
    </xf>
    <xf numFmtId="0" fontId="50" fillId="15" borderId="43" xfId="2" applyFont="1" applyFill="1" applyBorder="1"/>
    <xf numFmtId="0" fontId="50" fillId="15" borderId="9" xfId="2" applyFont="1" applyFill="1" applyBorder="1"/>
    <xf numFmtId="0" fontId="50" fillId="15" borderId="9" xfId="2" applyFont="1" applyFill="1" applyBorder="1" applyAlignment="1">
      <alignment horizontal="center" vertical="center"/>
    </xf>
    <xf numFmtId="165" fontId="50" fillId="11" borderId="41" xfId="0" applyNumberFormat="1" applyFont="1" applyFill="1" applyBorder="1"/>
    <xf numFmtId="165" fontId="50" fillId="11" borderId="42" xfId="0" applyNumberFormat="1" applyFont="1" applyFill="1" applyBorder="1"/>
    <xf numFmtId="165" fontId="50" fillId="11" borderId="44" xfId="0" applyNumberFormat="1" applyFont="1" applyFill="1" applyBorder="1"/>
    <xf numFmtId="165" fontId="50" fillId="14" borderId="41" xfId="0" applyNumberFormat="1" applyFont="1" applyFill="1" applyBorder="1"/>
    <xf numFmtId="165" fontId="50" fillId="14" borderId="42" xfId="0" applyNumberFormat="1" applyFont="1" applyFill="1" applyBorder="1"/>
    <xf numFmtId="165" fontId="50" fillId="14" borderId="43" xfId="0" applyNumberFormat="1" applyFont="1" applyFill="1" applyBorder="1"/>
    <xf numFmtId="0" fontId="50" fillId="16" borderId="45" xfId="2" applyFont="1" applyFill="1" applyBorder="1" applyAlignment="1">
      <alignment horizontal="center" vertical="center"/>
    </xf>
    <xf numFmtId="0" fontId="50" fillId="16" borderId="46" xfId="2" applyFont="1" applyFill="1" applyBorder="1"/>
    <xf numFmtId="0" fontId="50" fillId="16" borderId="10" xfId="2" applyFont="1" applyFill="1" applyBorder="1"/>
    <xf numFmtId="0" fontId="50" fillId="16" borderId="10" xfId="2" applyFont="1" applyFill="1" applyBorder="1" applyAlignment="1">
      <alignment horizontal="center" vertical="center"/>
    </xf>
    <xf numFmtId="165" fontId="50" fillId="11" borderId="47" xfId="0" applyNumberFormat="1" applyFont="1" applyFill="1" applyBorder="1"/>
    <xf numFmtId="4" fontId="50" fillId="6" borderId="0" xfId="0" applyNumberFormat="1" applyFont="1" applyFill="1"/>
    <xf numFmtId="165" fontId="50" fillId="14" borderId="47" xfId="0" applyNumberFormat="1" applyFont="1" applyFill="1" applyBorder="1"/>
    <xf numFmtId="168" fontId="50" fillId="6" borderId="0" xfId="0" applyNumberFormat="1" applyFont="1" applyFill="1"/>
    <xf numFmtId="168" fontId="50" fillId="6" borderId="5" xfId="0" applyNumberFormat="1" applyFont="1" applyFill="1" applyBorder="1"/>
    <xf numFmtId="0" fontId="50" fillId="16" borderId="8" xfId="2" applyFont="1" applyFill="1" applyBorder="1" applyAlignment="1">
      <alignment horizontal="center" vertical="center"/>
    </xf>
    <xf numFmtId="0" fontId="50" fillId="16" borderId="3" xfId="2" applyFont="1" applyFill="1" applyBorder="1"/>
    <xf numFmtId="0" fontId="50" fillId="16" borderId="21" xfId="2" applyFont="1" applyFill="1" applyBorder="1"/>
    <xf numFmtId="0" fontId="50" fillId="17" borderId="21" xfId="2" applyFont="1" applyFill="1" applyBorder="1" applyAlignment="1">
      <alignment horizontal="center" vertical="center"/>
    </xf>
    <xf numFmtId="165" fontId="50" fillId="11" borderId="2" xfId="0" applyNumberFormat="1" applyFont="1" applyFill="1" applyBorder="1"/>
    <xf numFmtId="165" fontId="50" fillId="14" borderId="2" xfId="0" applyNumberFormat="1" applyFont="1" applyFill="1" applyBorder="1"/>
    <xf numFmtId="165" fontId="50" fillId="11" borderId="2" xfId="0" applyNumberFormat="1" applyFont="1" applyFill="1" applyBorder="1" applyAlignment="1">
      <alignment vertical="center"/>
    </xf>
    <xf numFmtId="165" fontId="50" fillId="11" borderId="8" xfId="0" applyNumberFormat="1" applyFont="1" applyFill="1" applyBorder="1" applyAlignment="1">
      <alignment vertical="center"/>
    </xf>
    <xf numFmtId="165" fontId="50" fillId="6" borderId="0" xfId="0" applyNumberFormat="1" applyFont="1" applyFill="1" applyAlignment="1">
      <alignment vertical="center"/>
    </xf>
    <xf numFmtId="165" fontId="50" fillId="14" borderId="8" xfId="0" applyNumberFormat="1" applyFont="1" applyFill="1" applyBorder="1"/>
    <xf numFmtId="165" fontId="50" fillId="6" borderId="5" xfId="0" applyNumberFormat="1" applyFont="1" applyFill="1" applyBorder="1"/>
    <xf numFmtId="166" fontId="50" fillId="11" borderId="22" xfId="0" applyNumberFormat="1" applyFont="1" applyFill="1" applyBorder="1" applyAlignment="1">
      <alignment vertical="center"/>
    </xf>
    <xf numFmtId="166" fontId="50" fillId="14" borderId="3" xfId="0" applyNumberFormat="1" applyFont="1" applyFill="1" applyBorder="1"/>
    <xf numFmtId="165" fontId="50" fillId="6" borderId="0" xfId="0" applyNumberFormat="1" applyFont="1" applyFill="1"/>
    <xf numFmtId="0" fontId="50" fillId="16" borderId="29" xfId="2" applyFont="1" applyFill="1" applyBorder="1" applyAlignment="1">
      <alignment horizontal="center" vertical="center"/>
    </xf>
    <xf numFmtId="0" fontId="50" fillId="16" borderId="30" xfId="2" applyFont="1" applyFill="1" applyBorder="1"/>
    <xf numFmtId="0" fontId="50" fillId="16" borderId="37" xfId="2" applyFont="1" applyFill="1" applyBorder="1"/>
    <xf numFmtId="0" fontId="50" fillId="17" borderId="37" xfId="2" applyFont="1" applyFill="1" applyBorder="1" applyAlignment="1">
      <alignment horizontal="center" vertical="center"/>
    </xf>
    <xf numFmtId="165" fontId="50" fillId="11" borderId="25" xfId="0" applyNumberFormat="1" applyFont="1" applyFill="1" applyBorder="1"/>
    <xf numFmtId="0" fontId="50" fillId="6" borderId="48" xfId="0" applyFont="1" applyFill="1" applyBorder="1"/>
    <xf numFmtId="168" fontId="50" fillId="6" borderId="48" xfId="0" applyNumberFormat="1" applyFont="1" applyFill="1" applyBorder="1"/>
    <xf numFmtId="168" fontId="50" fillId="6" borderId="49" xfId="0" applyNumberFormat="1" applyFont="1" applyFill="1" applyBorder="1"/>
    <xf numFmtId="0" fontId="49" fillId="18" borderId="33" xfId="2" applyFont="1" applyFill="1" applyBorder="1" applyAlignment="1">
      <alignment horizontal="center" vertical="center"/>
    </xf>
    <xf numFmtId="0" fontId="50" fillId="18" borderId="50" xfId="2" applyFont="1" applyFill="1" applyBorder="1" applyAlignment="1">
      <alignment horizontal="center" vertical="center"/>
    </xf>
    <xf numFmtId="0" fontId="50" fillId="18" borderId="51" xfId="2" applyFont="1" applyFill="1" applyBorder="1"/>
    <xf numFmtId="0" fontId="50" fillId="18" borderId="1" xfId="2" applyFont="1" applyFill="1" applyBorder="1"/>
    <xf numFmtId="0" fontId="50" fillId="18" borderId="1" xfId="2" applyFont="1" applyFill="1" applyBorder="1" applyAlignment="1">
      <alignment horizontal="center" vertical="center"/>
    </xf>
    <xf numFmtId="165" fontId="50" fillId="11" borderId="38" xfId="2" applyNumberFormat="1" applyFont="1" applyFill="1" applyBorder="1"/>
    <xf numFmtId="165" fontId="50" fillId="11" borderId="50" xfId="2" applyNumberFormat="1" applyFont="1" applyFill="1" applyBorder="1"/>
    <xf numFmtId="165" fontId="50" fillId="11" borderId="51" xfId="2" applyNumberFormat="1" applyFont="1" applyFill="1" applyBorder="1"/>
    <xf numFmtId="165" fontId="50" fillId="14" borderId="52" xfId="2" applyNumberFormat="1" applyFont="1" applyFill="1" applyBorder="1"/>
    <xf numFmtId="165" fontId="50" fillId="14" borderId="50" xfId="2" applyNumberFormat="1" applyFont="1" applyFill="1" applyBorder="1"/>
    <xf numFmtId="165" fontId="50" fillId="14" borderId="51" xfId="2" applyNumberFormat="1" applyFont="1" applyFill="1" applyBorder="1"/>
    <xf numFmtId="0" fontId="50" fillId="18" borderId="29" xfId="2" applyFont="1" applyFill="1" applyBorder="1" applyAlignment="1">
      <alignment horizontal="center" vertical="center"/>
    </xf>
    <xf numFmtId="0" fontId="50" fillId="18" borderId="30" xfId="2" applyFont="1" applyFill="1" applyBorder="1"/>
    <xf numFmtId="0" fontId="50" fillId="18" borderId="37" xfId="2" applyFont="1" applyFill="1" applyBorder="1"/>
    <xf numFmtId="0" fontId="50" fillId="18" borderId="37" xfId="2" applyFont="1" applyFill="1" applyBorder="1" applyAlignment="1">
      <alignment horizontal="center" vertical="center"/>
    </xf>
    <xf numFmtId="165" fontId="50" fillId="11" borderId="29" xfId="2" applyNumberFormat="1" applyFont="1" applyFill="1" applyBorder="1"/>
    <xf numFmtId="165" fontId="50" fillId="11" borderId="30" xfId="2" applyNumberFormat="1" applyFont="1" applyFill="1" applyBorder="1"/>
    <xf numFmtId="165" fontId="50" fillId="14" borderId="25" xfId="2" applyNumberFormat="1" applyFont="1" applyFill="1" applyBorder="1"/>
    <xf numFmtId="165" fontId="50" fillId="14" borderId="29" xfId="2" applyNumberFormat="1" applyFont="1" applyFill="1" applyBorder="1"/>
    <xf numFmtId="165" fontId="50" fillId="14" borderId="30" xfId="2" applyNumberFormat="1" applyFont="1" applyFill="1" applyBorder="1"/>
    <xf numFmtId="0" fontId="51" fillId="6" borderId="52" xfId="2" applyFont="1" applyFill="1" applyBorder="1" applyAlignment="1">
      <alignment horizontal="right" vertical="top"/>
    </xf>
    <xf numFmtId="0" fontId="51" fillId="6" borderId="2" xfId="2" applyFont="1" applyFill="1" applyBorder="1" applyAlignment="1">
      <alignment horizontal="right" vertical="top"/>
    </xf>
    <xf numFmtId="0" fontId="51" fillId="6" borderId="25" xfId="2" applyFont="1" applyFill="1" applyBorder="1" applyAlignment="1">
      <alignment horizontal="right" vertical="top"/>
    </xf>
    <xf numFmtId="0" fontId="54" fillId="2" borderId="0" xfId="0" applyFont="1" applyFill="1"/>
    <xf numFmtId="0" fontId="49" fillId="15" borderId="9" xfId="2" applyFont="1" applyFill="1" applyBorder="1"/>
    <xf numFmtId="0" fontId="49" fillId="15" borderId="9" xfId="2" applyFont="1" applyFill="1" applyBorder="1" applyAlignment="1">
      <alignment horizontal="left" vertical="center"/>
    </xf>
    <xf numFmtId="0" fontId="49" fillId="15" borderId="9" xfId="2" applyFont="1" applyFill="1" applyBorder="1" applyAlignment="1">
      <alignment horizontal="center" vertical="center"/>
    </xf>
    <xf numFmtId="165" fontId="50" fillId="11" borderId="41" xfId="2" applyNumberFormat="1" applyFont="1" applyFill="1" applyBorder="1"/>
    <xf numFmtId="165" fontId="50" fillId="11" borderId="42" xfId="2" applyNumberFormat="1" applyFont="1" applyFill="1" applyBorder="1"/>
    <xf numFmtId="165" fontId="50" fillId="11" borderId="44" xfId="2" applyNumberFormat="1" applyFont="1" applyFill="1" applyBorder="1"/>
    <xf numFmtId="165" fontId="50" fillId="14" borderId="41" xfId="2" applyNumberFormat="1" applyFont="1" applyFill="1" applyBorder="1"/>
    <xf numFmtId="165" fontId="50" fillId="14" borderId="42" xfId="2" applyNumberFormat="1" applyFont="1" applyFill="1" applyBorder="1"/>
    <xf numFmtId="165" fontId="50" fillId="14" borderId="43" xfId="2" applyNumberFormat="1" applyFont="1" applyFill="1" applyBorder="1"/>
    <xf numFmtId="0" fontId="3" fillId="16" borderId="1" xfId="0" applyFont="1" applyFill="1" applyBorder="1"/>
    <xf numFmtId="0" fontId="49" fillId="15" borderId="1" xfId="2" applyFont="1" applyFill="1" applyBorder="1" applyAlignment="1">
      <alignment horizontal="left" vertical="center"/>
    </xf>
    <xf numFmtId="0" fontId="49" fillId="15" borderId="1" xfId="2" applyFont="1" applyFill="1" applyBorder="1" applyAlignment="1">
      <alignment horizontal="center" vertical="center"/>
    </xf>
    <xf numFmtId="165" fontId="50" fillId="11" borderId="52" xfId="2" applyNumberFormat="1" applyFont="1" applyFill="1" applyBorder="1"/>
    <xf numFmtId="165" fontId="50" fillId="11" borderId="53" xfId="2" applyNumberFormat="1" applyFont="1" applyFill="1" applyBorder="1"/>
    <xf numFmtId="0" fontId="3" fillId="16" borderId="21" xfId="0" applyFont="1" applyFill="1" applyBorder="1"/>
    <xf numFmtId="0" fontId="49" fillId="15" borderId="21" xfId="2" applyFont="1" applyFill="1" applyBorder="1" applyAlignment="1">
      <alignment horizontal="left" vertical="center"/>
    </xf>
    <xf numFmtId="0" fontId="50" fillId="15" borderId="21" xfId="2" applyFont="1" applyFill="1" applyBorder="1" applyAlignment="1">
      <alignment horizontal="center" vertical="center"/>
    </xf>
    <xf numFmtId="165" fontId="50" fillId="11" borderId="2" xfId="2" applyNumberFormat="1" applyFont="1" applyFill="1" applyBorder="1"/>
    <xf numFmtId="165" fontId="50" fillId="11" borderId="8" xfId="2" applyNumberFormat="1" applyFont="1" applyFill="1" applyBorder="1"/>
    <xf numFmtId="165" fontId="50" fillId="11" borderId="22" xfId="2" applyNumberFormat="1" applyFont="1" applyFill="1" applyBorder="1"/>
    <xf numFmtId="165" fontId="50" fillId="14" borderId="2" xfId="2" applyNumberFormat="1" applyFont="1" applyFill="1" applyBorder="1"/>
    <xf numFmtId="165" fontId="50" fillId="14" borderId="8" xfId="2" applyNumberFormat="1" applyFont="1" applyFill="1" applyBorder="1"/>
    <xf numFmtId="165" fontId="50" fillId="14" borderId="3" xfId="2" applyNumberFormat="1" applyFont="1" applyFill="1" applyBorder="1"/>
    <xf numFmtId="0" fontId="3" fillId="16" borderId="37" xfId="0" applyFont="1" applyFill="1" applyBorder="1"/>
    <xf numFmtId="0" fontId="49" fillId="15" borderId="37" xfId="2" applyFont="1" applyFill="1" applyBorder="1" applyAlignment="1">
      <alignment horizontal="left" vertical="center"/>
    </xf>
    <xf numFmtId="0" fontId="50" fillId="15" borderId="37" xfId="2" applyFont="1" applyFill="1" applyBorder="1" applyAlignment="1">
      <alignment horizontal="center" vertical="center"/>
    </xf>
    <xf numFmtId="165" fontId="50" fillId="11" borderId="25" xfId="2" applyNumberFormat="1" applyFont="1" applyFill="1" applyBorder="1"/>
    <xf numFmtId="165" fontId="50" fillId="11" borderId="26" xfId="2" applyNumberFormat="1" applyFont="1" applyFill="1" applyBorder="1"/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5" fillId="6" borderId="18" xfId="0" applyFont="1" applyFill="1" applyBorder="1" applyAlignment="1">
      <alignment horizontal="left" vertical="center"/>
    </xf>
    <xf numFmtId="164" fontId="16" fillId="0" borderId="8" xfId="0" applyNumberFormat="1" applyFont="1" applyBorder="1" applyAlignment="1" applyProtection="1">
      <alignment horizontal="right" vertical="center"/>
      <protection locked="0"/>
    </xf>
    <xf numFmtId="0" fontId="16" fillId="6" borderId="3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4" fontId="24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8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left" vertical="center" wrapText="1"/>
    </xf>
    <xf numFmtId="0" fontId="39" fillId="6" borderId="23" xfId="0" applyFont="1" applyFill="1" applyBorder="1" applyAlignment="1">
      <alignment horizontal="left" vertical="center"/>
    </xf>
    <xf numFmtId="0" fontId="44" fillId="6" borderId="31" xfId="0" applyFont="1" applyFill="1" applyBorder="1" applyAlignment="1">
      <alignment horizontal="left" vertical="center"/>
    </xf>
    <xf numFmtId="0" fontId="45" fillId="6" borderId="19" xfId="0" applyFont="1" applyFill="1" applyBorder="1" applyAlignment="1">
      <alignment horizontal="left" vertical="center" wrapText="1"/>
    </xf>
    <xf numFmtId="0" fontId="45" fillId="6" borderId="3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top"/>
    </xf>
    <xf numFmtId="0" fontId="15" fillId="6" borderId="3" xfId="0" applyFont="1" applyFill="1" applyBorder="1" applyAlignment="1">
      <alignment horizontal="left" vertical="top"/>
    </xf>
    <xf numFmtId="0" fontId="15" fillId="5" borderId="6" xfId="0" applyFont="1" applyFill="1" applyBorder="1" applyAlignment="1" applyProtection="1">
      <alignment horizontal="center" vertical="top"/>
      <protection locked="0"/>
    </xf>
    <xf numFmtId="0" fontId="15" fillId="5" borderId="7" xfId="0" applyFont="1" applyFill="1" applyBorder="1" applyAlignment="1" applyProtection="1">
      <alignment horizontal="center" vertical="top"/>
      <protection locked="0"/>
    </xf>
    <xf numFmtId="0" fontId="15" fillId="5" borderId="33" xfId="0" applyFont="1" applyFill="1" applyBorder="1" applyAlignment="1" applyProtection="1">
      <alignment horizontal="center" vertical="top"/>
      <protection locked="0"/>
    </xf>
    <xf numFmtId="0" fontId="15" fillId="5" borderId="34" xfId="0" applyFont="1" applyFill="1" applyBorder="1" applyAlignment="1" applyProtection="1">
      <alignment horizontal="center" vertical="top"/>
      <protection locked="0"/>
    </xf>
    <xf numFmtId="0" fontId="15" fillId="5" borderId="35" xfId="0" applyFont="1" applyFill="1" applyBorder="1" applyAlignment="1" applyProtection="1">
      <alignment horizontal="center" vertical="top"/>
      <protection locked="0"/>
    </xf>
    <xf numFmtId="0" fontId="15" fillId="5" borderId="36" xfId="0" applyFont="1" applyFill="1" applyBorder="1" applyAlignment="1" applyProtection="1">
      <alignment horizontal="center" vertical="top"/>
      <protection locked="0"/>
    </xf>
    <xf numFmtId="0" fontId="6" fillId="6" borderId="1" xfId="0" applyFont="1" applyFill="1" applyBorder="1" applyAlignment="1">
      <alignment horizontal="left"/>
    </xf>
    <xf numFmtId="0" fontId="48" fillId="6" borderId="21" xfId="0" applyFont="1" applyFill="1" applyBorder="1" applyAlignment="1">
      <alignment horizontal="left" vertical="center" wrapText="1"/>
    </xf>
    <xf numFmtId="0" fontId="48" fillId="6" borderId="21" xfId="0" applyFont="1" applyFill="1" applyBorder="1" applyAlignment="1">
      <alignment vertical="center" wrapText="1"/>
    </xf>
    <xf numFmtId="0" fontId="48" fillId="6" borderId="37" xfId="0" applyFont="1" applyFill="1" applyBorder="1" applyAlignment="1">
      <alignment vertical="center" wrapText="1"/>
    </xf>
    <xf numFmtId="0" fontId="49" fillId="6" borderId="38" xfId="2" applyFont="1" applyFill="1" applyBorder="1" applyAlignment="1">
      <alignment horizontal="center" vertical="center" wrapText="1"/>
    </xf>
    <xf numFmtId="0" fontId="49" fillId="6" borderId="39" xfId="2" applyFont="1" applyFill="1" applyBorder="1" applyAlignment="1">
      <alignment horizontal="center" vertical="center"/>
    </xf>
    <xf numFmtId="0" fontId="49" fillId="6" borderId="40" xfId="2" applyFont="1" applyFill="1" applyBorder="1" applyAlignment="1">
      <alignment horizontal="center" vertical="center"/>
    </xf>
    <xf numFmtId="0" fontId="49" fillId="6" borderId="31" xfId="2" applyFont="1" applyFill="1" applyBorder="1" applyAlignment="1">
      <alignment horizontal="center" vertical="center"/>
    </xf>
    <xf numFmtId="0" fontId="49" fillId="6" borderId="31" xfId="2" applyFont="1" applyFill="1" applyBorder="1" applyAlignment="1">
      <alignment horizontal="center" vertical="center" wrapText="1"/>
    </xf>
    <xf numFmtId="0" fontId="49" fillId="6" borderId="1" xfId="2" applyFont="1" applyFill="1" applyBorder="1" applyAlignment="1">
      <alignment horizontal="center" vertical="center" wrapText="1"/>
    </xf>
    <xf numFmtId="0" fontId="49" fillId="16" borderId="35" xfId="2" applyFont="1" applyFill="1" applyBorder="1" applyAlignment="1">
      <alignment horizontal="center" vertical="center" wrapText="1"/>
    </xf>
    <xf numFmtId="0" fontId="52" fillId="6" borderId="51" xfId="2" applyFont="1" applyFill="1" applyBorder="1" applyAlignment="1">
      <alignment horizontal="left"/>
    </xf>
    <xf numFmtId="0" fontId="53" fillId="6" borderId="3" xfId="2" applyFont="1" applyFill="1" applyBorder="1" applyAlignment="1">
      <alignment horizontal="left"/>
    </xf>
    <xf numFmtId="0" fontId="52" fillId="6" borderId="3" xfId="2" applyFont="1" applyFill="1" applyBorder="1" applyAlignment="1">
      <alignment horizontal="left" wrapText="1"/>
    </xf>
    <xf numFmtId="0" fontId="53" fillId="6" borderId="30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6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C0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FFFFFF"/>
      </font>
      <fill>
        <patternFill>
          <bgColor rgb="FFFFFFFF"/>
        </patternFill>
      </fill>
    </dxf>
    <dxf>
      <font>
        <b val="0"/>
        <i val="0"/>
        <color rgb="FFFFFFFF"/>
      </font>
      <fill>
        <patternFill>
          <bgColor rgb="FFFFFFFF"/>
        </patternFill>
      </fill>
    </dxf>
    <dxf>
      <font>
        <b val="0"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FFFFF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rgb="FFFFFFFF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AEB"/>
      <rgbColor rgb="FFFF00FF"/>
      <rgbColor rgb="FF00FFFF"/>
      <rgbColor rgb="FFB60000"/>
      <rgbColor rgb="FF008000"/>
      <rgbColor rgb="FF000080"/>
      <rgbColor rgb="FF808000"/>
      <rgbColor rgb="FF800080"/>
      <rgbColor rgb="FF008080"/>
      <rgbColor rgb="FFBFBFBF"/>
      <rgbColor rgb="FF808080"/>
      <rgbColor rgb="FFEDEDED"/>
      <rgbColor rgb="FF833C0C"/>
      <rgbColor rgb="FFFFF2CC"/>
      <rgbColor rgb="FFDEEBF7"/>
      <rgbColor rgb="FF660066"/>
      <rgbColor rgb="FFFF8080"/>
      <rgbColor rgb="FF0066CC"/>
      <rgbColor rgb="FFD6DCE5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F1F7ED"/>
      <rgbColor rgb="FFE2F0D9"/>
      <rgbColor rgb="FFFFE699"/>
      <rgbColor rgb="FFC5E0B4"/>
      <rgbColor rgb="FFFBE5D6"/>
      <rgbColor rgb="FFD9D9D9"/>
      <rgbColor rgb="FFFEBAD4"/>
      <rgbColor rgb="FF3366FF"/>
      <rgbColor rgb="FF33CCCC"/>
      <rgbColor rgb="FF99CC00"/>
      <rgbColor rgb="FFFFCC00"/>
      <rgbColor rgb="FFFF9900"/>
      <rgbColor rgb="FFFF6600"/>
      <rgbColor rgb="FF6F6F6F"/>
      <rgbColor rgb="FFA6A6A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"/>
  <sheetViews>
    <sheetView zoomScale="90" zoomScaleNormal="90" workbookViewId="0"/>
  </sheetViews>
  <sheetFormatPr defaultColWidth="9" defaultRowHeight="15" x14ac:dyDescent="0.25"/>
  <cols>
    <col min="1" max="1" width="3.7109375" style="15" customWidth="1"/>
    <col min="2" max="18" width="10.42578125" style="15" customWidth="1"/>
    <col min="19" max="1024" width="9" style="15"/>
  </cols>
  <sheetData>
    <row r="1" spans="1:20" ht="40.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0" ht="18.399999999999999" customHeight="1" x14ac:dyDescent="0.25">
      <c r="A2" s="16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0" ht="14.25" customHeight="1" x14ac:dyDescent="0.25">
      <c r="A3" s="16" t="s">
        <v>3</v>
      </c>
      <c r="B3" s="12" t="s">
        <v>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20" ht="14.25" customHeight="1" x14ac:dyDescent="0.25">
      <c r="A4" s="17" t="s">
        <v>5</v>
      </c>
      <c r="B4" s="11" t="s">
        <v>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0" ht="14.25" customHeight="1" x14ac:dyDescent="0.25">
      <c r="A5" s="16" t="s">
        <v>7</v>
      </c>
      <c r="B5" s="10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ht="100.5" customHeight="1" x14ac:dyDescent="0.25">
      <c r="A6" s="17" t="s">
        <v>9</v>
      </c>
      <c r="B6" s="9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ht="14.25" customHeight="1" x14ac:dyDescent="0.25">
      <c r="A7" s="16" t="s">
        <v>11</v>
      </c>
      <c r="B7" s="8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0" ht="14.25" customHeight="1" x14ac:dyDescent="0.25">
      <c r="A8" s="17" t="s">
        <v>13</v>
      </c>
      <c r="B8" s="7" t="s">
        <v>14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ht="58.5" customHeight="1" x14ac:dyDescent="0.25">
      <c r="A9" s="16" t="s">
        <v>15</v>
      </c>
      <c r="B9" s="9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T9" s="18"/>
    </row>
    <row r="10" spans="1:20" ht="31.9" customHeight="1" x14ac:dyDescent="0.25">
      <c r="A10" s="16" t="s">
        <v>17</v>
      </c>
      <c r="B10" s="10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0" ht="30.6" customHeight="1" x14ac:dyDescent="0.25">
      <c r="A11" s="16" t="s">
        <v>19</v>
      </c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0" ht="14.25" customHeight="1" x14ac:dyDescent="0.25">
      <c r="A12" s="17" t="s">
        <v>21</v>
      </c>
      <c r="B12" s="11" t="s">
        <v>22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20" ht="14.25" customHeight="1" x14ac:dyDescent="0.25">
      <c r="A13" s="16" t="s">
        <v>23</v>
      </c>
      <c r="B13" s="6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0" ht="14.25" customHeight="1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</row>
    <row r="15" spans="1:20" ht="14.25" customHeight="1" x14ac:dyDescent="0.25">
      <c r="A15" s="17" t="s">
        <v>25</v>
      </c>
      <c r="B15" s="5" t="s">
        <v>26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0" ht="14.25" customHeight="1" x14ac:dyDescent="0.25">
      <c r="A16" s="17" t="s">
        <v>27</v>
      </c>
      <c r="B16" s="12" t="s">
        <v>28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59.1" customHeight="1" x14ac:dyDescent="0.25">
      <c r="A17" s="17" t="s">
        <v>29</v>
      </c>
      <c r="B17" s="10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4.25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</row>
    <row r="19" spans="1:18" ht="28.5" customHeight="1" x14ac:dyDescent="0.25">
      <c r="A19" s="22" t="s">
        <v>31</v>
      </c>
      <c r="B19" s="4" t="s">
        <v>32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3" t="s">
        <v>33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7:R17"/>
    <mergeCell ref="B19:R19"/>
    <mergeCell ref="A20:R20"/>
    <mergeCell ref="B11:R11"/>
    <mergeCell ref="B12:R12"/>
    <mergeCell ref="B13:R13"/>
    <mergeCell ref="B15:R15"/>
    <mergeCell ref="B16:R16"/>
    <mergeCell ref="B6:R6"/>
    <mergeCell ref="B7:R7"/>
    <mergeCell ref="B8:R8"/>
    <mergeCell ref="B9:R9"/>
    <mergeCell ref="B10:R10"/>
    <mergeCell ref="A1:R1"/>
    <mergeCell ref="B2:R2"/>
    <mergeCell ref="B3:R3"/>
    <mergeCell ref="B4:R4"/>
    <mergeCell ref="B5:R5"/>
  </mergeCells>
  <pageMargins left="0.70833333333333304" right="0.70833333333333304" top="1.18611111111111" bottom="0.74791666666666701" header="0.31527777777777799" footer="0.51180555555555496"/>
  <pageSetup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50"/>
  <sheetViews>
    <sheetView tabSelected="1" topLeftCell="A26" zoomScale="70" zoomScaleNormal="70" zoomScalePageLayoutView="115" workbookViewId="0">
      <selection sqref="A1:I1"/>
    </sheetView>
  </sheetViews>
  <sheetFormatPr defaultColWidth="9" defaultRowHeight="15" x14ac:dyDescent="0.25"/>
  <cols>
    <col min="1" max="1" width="5.7109375" style="23" customWidth="1"/>
    <col min="2" max="2" width="45.28515625" style="23" customWidth="1"/>
    <col min="3" max="3" width="28.140625" style="23" customWidth="1"/>
    <col min="4" max="4" width="5.42578125" style="23" customWidth="1"/>
    <col min="5" max="5" width="18.42578125" style="23" customWidth="1"/>
    <col min="6" max="6" width="14.42578125" style="23" customWidth="1"/>
    <col min="7" max="7" width="24.42578125" style="23" customWidth="1"/>
    <col min="8" max="8" width="19.7109375" style="23" customWidth="1"/>
    <col min="9" max="9" width="22" style="23" customWidth="1"/>
    <col min="10" max="10" width="29.140625" style="23" customWidth="1"/>
    <col min="11" max="11" width="9" style="23"/>
    <col min="12" max="12" width="35.42578125" style="23" customWidth="1"/>
    <col min="13" max="13" width="15.5703125" style="23" customWidth="1"/>
    <col min="14" max="14" width="8.5703125" style="23" customWidth="1"/>
    <col min="15" max="15" width="15.5703125" style="23" customWidth="1"/>
    <col min="16" max="16" width="8.5703125" style="23" customWidth="1"/>
    <col min="17" max="31" width="12.5703125" style="23" customWidth="1"/>
    <col min="32" max="1024" width="9" style="23"/>
  </cols>
  <sheetData>
    <row r="1" spans="1:10" s="24" customFormat="1" ht="95.85" customHeight="1" x14ac:dyDescent="0.25">
      <c r="A1" s="2" t="s">
        <v>34</v>
      </c>
      <c r="B1" s="2"/>
      <c r="C1" s="2"/>
      <c r="D1" s="2"/>
      <c r="E1" s="2"/>
      <c r="F1" s="2"/>
      <c r="G1" s="2"/>
      <c r="H1" s="2"/>
      <c r="I1" s="2"/>
    </row>
    <row r="2" spans="1:10" s="24" customFormat="1" ht="27.2" customHeight="1" x14ac:dyDescent="0.25">
      <c r="A2" s="1" t="s">
        <v>35</v>
      </c>
      <c r="B2" s="1"/>
      <c r="C2" s="1"/>
      <c r="D2" s="1"/>
      <c r="E2" s="1"/>
      <c r="F2" s="1"/>
      <c r="G2" s="1"/>
      <c r="H2" s="1"/>
      <c r="I2" s="1"/>
    </row>
    <row r="3" spans="1:10" s="24" customFormat="1" ht="15.75" x14ac:dyDescent="0.25">
      <c r="A3" s="25"/>
      <c r="B3" s="26"/>
      <c r="C3" s="27"/>
      <c r="D3" s="28"/>
      <c r="E3" s="29" t="s">
        <v>36</v>
      </c>
      <c r="F3" s="30"/>
      <c r="G3" s="29" t="s">
        <v>37</v>
      </c>
      <c r="H3" s="235"/>
      <c r="I3" s="235"/>
    </row>
    <row r="4" spans="1:10" s="24" customFormat="1" ht="15.75" x14ac:dyDescent="0.25">
      <c r="A4" s="31" t="s">
        <v>38</v>
      </c>
      <c r="B4" s="32"/>
      <c r="C4" s="33"/>
      <c r="D4" s="34"/>
      <c r="E4" s="29" t="s">
        <v>39</v>
      </c>
      <c r="F4" s="235"/>
      <c r="G4" s="235"/>
      <c r="H4" s="235"/>
      <c r="I4" s="235"/>
    </row>
    <row r="5" spans="1:10" s="24" customFormat="1" ht="15.75" x14ac:dyDescent="0.25">
      <c r="A5" s="35"/>
      <c r="B5" s="36"/>
      <c r="C5" s="37"/>
      <c r="D5" s="38"/>
      <c r="E5" s="29" t="s">
        <v>40</v>
      </c>
      <c r="F5" s="30"/>
      <c r="G5" s="29" t="s">
        <v>41</v>
      </c>
      <c r="H5" s="236"/>
      <c r="I5" s="236"/>
    </row>
    <row r="6" spans="1:10" s="24" customFormat="1" ht="29.85" customHeight="1" x14ac:dyDescent="0.25">
      <c r="A6" s="237" t="s">
        <v>42</v>
      </c>
      <c r="B6" s="237"/>
      <c r="C6" s="39"/>
      <c r="D6" s="40"/>
      <c r="E6" s="238"/>
      <c r="F6" s="238"/>
      <c r="G6" s="238"/>
      <c r="H6" s="239" t="s">
        <v>43</v>
      </c>
      <c r="I6" s="239"/>
    </row>
    <row r="7" spans="1:10" s="24" customFormat="1" ht="27.2" customHeight="1" x14ac:dyDescent="0.25">
      <c r="A7" s="240" t="s">
        <v>44</v>
      </c>
      <c r="B7" s="240"/>
      <c r="C7" s="240"/>
      <c r="D7" s="240"/>
      <c r="E7" s="240"/>
      <c r="F7" s="240"/>
      <c r="G7" s="240"/>
      <c r="H7" s="240"/>
      <c r="I7" s="240"/>
    </row>
    <row r="8" spans="1:10" s="24" customFormat="1" ht="62.1" customHeight="1" x14ac:dyDescent="0.25">
      <c r="A8" s="41"/>
      <c r="B8" s="42" t="s">
        <v>45</v>
      </c>
      <c r="C8" s="43"/>
      <c r="D8" s="43"/>
      <c r="E8" s="44"/>
      <c r="F8" s="44"/>
      <c r="G8" s="44"/>
      <c r="H8" s="45" t="s">
        <v>46</v>
      </c>
      <c r="I8" s="46" t="s">
        <v>47</v>
      </c>
    </row>
    <row r="9" spans="1:10" s="24" customFormat="1" ht="30.2" customHeight="1" x14ac:dyDescent="0.25">
      <c r="A9" s="47" t="s">
        <v>1</v>
      </c>
      <c r="B9" s="48" t="s">
        <v>48</v>
      </c>
      <c r="C9" s="49"/>
      <c r="D9" s="49"/>
      <c r="E9" s="50"/>
      <c r="F9" s="50"/>
      <c r="G9" s="50"/>
      <c r="H9" s="51" t="s">
        <v>49</v>
      </c>
      <c r="I9" s="52" t="s">
        <v>49</v>
      </c>
    </row>
    <row r="10" spans="1:10" s="24" customFormat="1" ht="30.2" customHeight="1" x14ac:dyDescent="0.25">
      <c r="A10" s="47" t="s">
        <v>3</v>
      </c>
      <c r="B10" s="48" t="s">
        <v>50</v>
      </c>
      <c r="C10" s="49"/>
      <c r="D10" s="49"/>
      <c r="E10" s="50"/>
      <c r="F10" s="50"/>
      <c r="G10" s="50"/>
      <c r="H10" s="51" t="s">
        <v>51</v>
      </c>
      <c r="I10" s="52" t="s">
        <v>52</v>
      </c>
    </row>
    <row r="11" spans="1:10" s="24" customFormat="1" ht="30.2" customHeight="1" x14ac:dyDescent="0.25">
      <c r="A11" s="47" t="s">
        <v>5</v>
      </c>
      <c r="B11" s="48" t="s">
        <v>53</v>
      </c>
      <c r="C11" s="49"/>
      <c r="D11" s="49"/>
      <c r="E11" s="50"/>
      <c r="F11" s="50"/>
      <c r="G11" s="50"/>
      <c r="H11" s="51" t="s">
        <v>54</v>
      </c>
      <c r="I11" s="52" t="s">
        <v>52</v>
      </c>
      <c r="J11" s="53"/>
    </row>
    <row r="12" spans="1:10" s="24" customFormat="1" ht="30.2" customHeight="1" x14ac:dyDescent="0.25">
      <c r="A12" s="47" t="s">
        <v>9</v>
      </c>
      <c r="B12" s="48"/>
      <c r="C12" s="49"/>
      <c r="D12" s="49"/>
      <c r="E12" s="50"/>
      <c r="F12" s="50"/>
      <c r="G12" s="50"/>
      <c r="H12" s="51"/>
      <c r="I12" s="52"/>
      <c r="J12" s="53"/>
    </row>
    <row r="13" spans="1:10" s="24" customFormat="1" ht="30.2" customHeight="1" x14ac:dyDescent="0.25">
      <c r="A13" s="47" t="s">
        <v>13</v>
      </c>
      <c r="B13" s="48"/>
      <c r="C13" s="49"/>
      <c r="D13" s="49"/>
      <c r="E13" s="50"/>
      <c r="F13" s="50"/>
      <c r="G13" s="50"/>
      <c r="H13" s="51"/>
      <c r="I13" s="52"/>
      <c r="J13" s="53"/>
    </row>
    <row r="14" spans="1:10" s="24" customFormat="1" ht="30.2" customHeight="1" x14ac:dyDescent="0.25">
      <c r="A14" s="47" t="s">
        <v>21</v>
      </c>
      <c r="B14" s="48"/>
      <c r="C14" s="49"/>
      <c r="D14" s="49"/>
      <c r="E14" s="50"/>
      <c r="F14" s="50"/>
      <c r="G14" s="50"/>
      <c r="H14" s="51"/>
      <c r="I14" s="52"/>
      <c r="J14" s="53"/>
    </row>
    <row r="15" spans="1:10" s="24" customFormat="1" ht="29.85" customHeight="1" x14ac:dyDescent="0.25">
      <c r="A15" s="47" t="s">
        <v>25</v>
      </c>
      <c r="B15" s="48"/>
      <c r="C15" s="49"/>
      <c r="D15" s="49"/>
      <c r="E15" s="50"/>
      <c r="F15" s="50"/>
      <c r="G15" s="50"/>
      <c r="H15" s="51"/>
      <c r="I15" s="52"/>
      <c r="J15" s="53"/>
    </row>
    <row r="16" spans="1:10" s="24" customFormat="1" ht="30.2" customHeight="1" x14ac:dyDescent="0.25">
      <c r="A16" s="47" t="s">
        <v>27</v>
      </c>
      <c r="B16" s="48"/>
      <c r="C16" s="49"/>
      <c r="D16" s="49"/>
      <c r="E16" s="50"/>
      <c r="F16" s="50"/>
      <c r="G16" s="50"/>
      <c r="H16" s="51"/>
      <c r="I16" s="52"/>
      <c r="J16" s="53"/>
    </row>
    <row r="17" spans="1:22" s="24" customFormat="1" ht="30.2" customHeight="1" x14ac:dyDescent="0.25">
      <c r="A17" s="47" t="s">
        <v>29</v>
      </c>
      <c r="B17" s="48"/>
      <c r="C17" s="49"/>
      <c r="D17" s="49"/>
      <c r="E17" s="50"/>
      <c r="F17" s="50"/>
      <c r="G17" s="50"/>
      <c r="H17" s="51"/>
      <c r="I17" s="52"/>
      <c r="J17" s="53"/>
    </row>
    <row r="18" spans="1:22" s="24" customFormat="1" ht="30.2" customHeight="1" x14ac:dyDescent="0.25">
      <c r="A18" s="47" t="s">
        <v>31</v>
      </c>
      <c r="B18" s="48"/>
      <c r="C18" s="49"/>
      <c r="D18" s="49"/>
      <c r="E18" s="50"/>
      <c r="F18" s="50"/>
      <c r="G18" s="50"/>
      <c r="H18" s="51"/>
      <c r="I18" s="52"/>
      <c r="J18" s="53"/>
    </row>
    <row r="19" spans="1:22" s="24" customFormat="1" ht="30.2" customHeight="1" x14ac:dyDescent="0.25">
      <c r="A19" s="241" t="s">
        <v>55</v>
      </c>
      <c r="B19" s="241"/>
      <c r="C19" s="241"/>
      <c r="D19" s="241"/>
      <c r="E19" s="241"/>
      <c r="F19" s="241"/>
      <c r="G19" s="241"/>
      <c r="H19" s="241"/>
      <c r="I19" s="241"/>
      <c r="J19" s="53"/>
    </row>
    <row r="20" spans="1:22" s="24" customFormat="1" ht="30.2" customHeight="1" x14ac:dyDescent="0.25">
      <c r="A20" s="54" t="s">
        <v>1</v>
      </c>
      <c r="B20" s="242" t="s">
        <v>56</v>
      </c>
      <c r="C20" s="242"/>
      <c r="D20" s="242"/>
      <c r="E20" s="242"/>
      <c r="F20" s="242"/>
      <c r="G20" s="242"/>
      <c r="H20" s="56"/>
      <c r="I20" s="57" t="s">
        <v>57</v>
      </c>
      <c r="J20" s="53"/>
    </row>
    <row r="21" spans="1:22" s="24" customFormat="1" ht="30.2" customHeight="1" x14ac:dyDescent="0.25">
      <c r="A21" s="54" t="s">
        <v>3</v>
      </c>
      <c r="B21" s="242" t="s">
        <v>58</v>
      </c>
      <c r="C21" s="242"/>
      <c r="D21" s="242"/>
      <c r="E21" s="242"/>
      <c r="F21" s="242"/>
      <c r="G21" s="242"/>
      <c r="H21" s="58"/>
      <c r="I21" s="57" t="s">
        <v>59</v>
      </c>
      <c r="J21" s="53"/>
    </row>
    <row r="22" spans="1:22" s="24" customFormat="1" ht="27.2" customHeight="1" x14ac:dyDescent="0.25">
      <c r="A22" s="243" t="s">
        <v>60</v>
      </c>
      <c r="B22" s="243"/>
      <c r="C22" s="243"/>
      <c r="D22" s="243"/>
      <c r="E22" s="243"/>
      <c r="F22" s="243"/>
      <c r="G22" s="243"/>
      <c r="H22" s="243"/>
      <c r="I22" s="243"/>
      <c r="J22" s="53"/>
    </row>
    <row r="23" spans="1:22" s="24" customFormat="1" ht="16.350000000000001" customHeight="1" x14ac:dyDescent="0.25">
      <c r="A23" s="244"/>
      <c r="B23" s="245"/>
      <c r="C23" s="59"/>
      <c r="D23" s="60"/>
      <c r="E23" s="246" t="s">
        <v>61</v>
      </c>
      <c r="F23" s="246"/>
      <c r="G23" s="247" t="s">
        <v>62</v>
      </c>
      <c r="H23" s="247"/>
      <c r="I23" s="248" t="s">
        <v>63</v>
      </c>
      <c r="J23" s="53"/>
      <c r="U23" s="61"/>
      <c r="V23" s="61"/>
    </row>
    <row r="24" spans="1:22" s="24" customFormat="1" ht="30.2" customHeight="1" x14ac:dyDescent="0.25">
      <c r="A24" s="244"/>
      <c r="B24" s="245"/>
      <c r="C24" s="59"/>
      <c r="D24" s="60"/>
      <c r="E24" s="62" t="s">
        <v>64</v>
      </c>
      <c r="F24" s="62" t="s">
        <v>65</v>
      </c>
      <c r="G24" s="63" t="s">
        <v>64</v>
      </c>
      <c r="H24" s="63" t="s">
        <v>65</v>
      </c>
      <c r="I24" s="248"/>
      <c r="J24" s="64"/>
      <c r="N24" s="53"/>
      <c r="O24" s="53"/>
      <c r="P24" s="53"/>
      <c r="Q24" s="65"/>
      <c r="R24" s="65"/>
      <c r="S24" s="65"/>
      <c r="T24" s="65"/>
      <c r="U24" s="65"/>
      <c r="V24" s="65"/>
    </row>
    <row r="25" spans="1:22" s="24" customFormat="1" ht="49.15" customHeight="1" x14ac:dyDescent="0.25">
      <c r="A25" s="54" t="s">
        <v>1</v>
      </c>
      <c r="B25" s="66" t="s">
        <v>66</v>
      </c>
      <c r="C25" s="67"/>
      <c r="D25" s="68"/>
      <c r="E25" s="249"/>
      <c r="F25" s="249"/>
      <c r="G25" s="250"/>
      <c r="H25" s="250"/>
      <c r="I25" s="250"/>
      <c r="J25" s="64" t="b">
        <f>AND(G25='Dane do przeliczeń'!$C$16,E25='Dane do przeliczeń'!$C$4)</f>
        <v>0</v>
      </c>
      <c r="K25" s="69" t="b">
        <f>AND(E25&lt;&gt;'Dane do przeliczeń'!$C$4,G25&lt;&gt;'Dane do przeliczeń'!$C$16)</f>
        <v>1</v>
      </c>
      <c r="L25" s="24" t="b">
        <f>OR(AND(E25&lt;&gt;0,G25=0),AND(E25=0,G25&lt;&gt;0))</f>
        <v>0</v>
      </c>
      <c r="N25" s="53"/>
      <c r="O25" s="53"/>
      <c r="P25" s="53"/>
      <c r="Q25" s="65"/>
      <c r="R25" s="65"/>
      <c r="S25" s="65"/>
      <c r="T25" s="65"/>
      <c r="U25" s="65"/>
      <c r="V25" s="65"/>
    </row>
    <row r="26" spans="1:22" s="24" customFormat="1" ht="48.95" customHeight="1" x14ac:dyDescent="0.25">
      <c r="A26" s="54" t="s">
        <v>3</v>
      </c>
      <c r="B26" s="251" t="s">
        <v>67</v>
      </c>
      <c r="C26" s="251"/>
      <c r="D26" s="251"/>
      <c r="E26" s="70"/>
      <c r="F26" s="71" t="s">
        <v>68</v>
      </c>
      <c r="G26" s="70"/>
      <c r="H26" s="72" t="s">
        <v>68</v>
      </c>
      <c r="I26" s="73" t="str">
        <f>IF(E26="","",IF(G26="","",ROUND((E26-G26)/E26,4)))</f>
        <v/>
      </c>
      <c r="J26" s="64"/>
    </row>
    <row r="27" spans="1:22" s="24" customFormat="1" ht="49.15" hidden="1" customHeight="1" x14ac:dyDescent="0.25">
      <c r="A27" s="74"/>
      <c r="B27" s="252" t="s">
        <v>69</v>
      </c>
      <c r="C27" s="252"/>
      <c r="D27" s="252"/>
      <c r="E27" s="75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przeliczeń'!$C$27:$L$34,4,0)))))</f>
        <v>Podaj główne źródło ciepła - powyżej</v>
      </c>
      <c r="F27" s="76" t="s">
        <v>70</v>
      </c>
      <c r="G27" s="75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przeliczeń'!$C$27:$L$34,4,0)),IF(OR($G$25='Dane do przeliczeń'!$C$6,$G$25='Dane do przeliczeń'!$C$7,$G$25='Dane do przeliczeń'!$C$8,$G$25='Dane do przeliczeń'!$C$9),MAX(0,G26*(VLOOKUP(G25,'Dane do przeliczeń'!$C$4:$L$16,4,0))-($H$21*750/$E$6)),G26*(VLOOKUP(G25,'Dane do przeliczeń'!$C$4:$L$16,4,0)))))))</f>
        <v>Podaj główne źródło ciepła - powyżej</v>
      </c>
      <c r="H27" s="76" t="s">
        <v>70</v>
      </c>
      <c r="I27" s="77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78"/>
    </row>
    <row r="28" spans="1:22" s="24" customFormat="1" ht="49.15" customHeight="1" x14ac:dyDescent="0.25">
      <c r="A28" s="54" t="s">
        <v>5</v>
      </c>
      <c r="B28" s="55" t="s">
        <v>71</v>
      </c>
      <c r="C28" s="79" t="s">
        <v>72</v>
      </c>
      <c r="D28" s="80"/>
      <c r="E28" s="81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przeliczeń'!$C$27:$L$34,9,0))))))))))</f>
        <v/>
      </c>
      <c r="F28" s="71" t="s">
        <v>73</v>
      </c>
      <c r="G28" s="82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przeliczeń'!$C$27:$L$34,9,0)),(VLOOKUP(G25,'Dane do przeliczeń'!$C$4:$L$16,9,0))))))))))))</f>
        <v/>
      </c>
      <c r="H28" s="72" t="s">
        <v>73</v>
      </c>
      <c r="I28" s="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64"/>
    </row>
    <row r="29" spans="1:22" s="24" customFormat="1" ht="49.15" customHeight="1" x14ac:dyDescent="0.25">
      <c r="A29" s="54" t="s">
        <v>9</v>
      </c>
      <c r="B29" s="55" t="s">
        <v>74</v>
      </c>
      <c r="C29" s="79" t="s">
        <v>72</v>
      </c>
      <c r="D29" s="80"/>
      <c r="E29" s="81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przeliczeń'!$C$27:$L$34,10,0))))))))))</f>
        <v/>
      </c>
      <c r="F29" s="71" t="s">
        <v>73</v>
      </c>
      <c r="G29" s="82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przeliczeń'!$C$27:$L$34,10,0)),(VLOOKUP(G25,'Dane do przeliczeń'!$C$4:$L$16,10,0)))))))))))))</f>
        <v/>
      </c>
      <c r="H29" s="72" t="s">
        <v>73</v>
      </c>
      <c r="I29" s="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64"/>
    </row>
    <row r="30" spans="1:22" s="24" customFormat="1" ht="49.15" customHeight="1" x14ac:dyDescent="0.25">
      <c r="A30" s="54" t="s">
        <v>13</v>
      </c>
      <c r="B30" s="84" t="s">
        <v>75</v>
      </c>
      <c r="C30" s="85" t="s">
        <v>72</v>
      </c>
      <c r="D30" s="86"/>
      <c r="E30" s="81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przeliczeń'!$C$27:$L$34,8,0))))))))</f>
        <v/>
      </c>
      <c r="F30" s="87" t="s">
        <v>76</v>
      </c>
      <c r="G30" s="82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przeliczeń'!$C$27:$L$34,8,0)),(VLOOKUP(G25,'Dane do przeliczeń'!$C$4:$L$16,8,0))))-($H$21*750/10^3*'Dane do przeliczeń'!J15),0))))))</f>
        <v/>
      </c>
      <c r="H30" s="72" t="s">
        <v>76</v>
      </c>
      <c r="I30" s="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88"/>
    </row>
    <row r="31" spans="1:22" s="24" customFormat="1" ht="27.2" customHeight="1" x14ac:dyDescent="0.25">
      <c r="A31" s="253" t="s">
        <v>77</v>
      </c>
      <c r="B31" s="253"/>
      <c r="C31" s="253"/>
      <c r="D31" s="253"/>
      <c r="E31" s="253"/>
      <c r="F31" s="253"/>
      <c r="G31" s="253"/>
      <c r="H31" s="253"/>
      <c r="I31" s="253"/>
      <c r="J31" s="64"/>
    </row>
    <row r="32" spans="1:22" s="24" customFormat="1" ht="29.25" customHeight="1" x14ac:dyDescent="0.25">
      <c r="A32" s="89"/>
      <c r="B32" s="90"/>
      <c r="C32" s="90"/>
      <c r="D32" s="90"/>
      <c r="E32" s="90"/>
      <c r="F32" s="90"/>
      <c r="G32" s="91"/>
      <c r="H32" s="92" t="s">
        <v>64</v>
      </c>
      <c r="I32" s="93" t="s">
        <v>65</v>
      </c>
      <c r="J32" s="64"/>
    </row>
    <row r="33" spans="1:10" s="24" customFormat="1" ht="34.15" customHeight="1" x14ac:dyDescent="0.25">
      <c r="A33" s="54" t="s">
        <v>1</v>
      </c>
      <c r="B33" s="94" t="s">
        <v>78</v>
      </c>
      <c r="C33" s="67"/>
      <c r="D33" s="95"/>
      <c r="E33" s="96"/>
      <c r="F33" s="96"/>
      <c r="G33" s="97"/>
      <c r="H33" s="98" t="str">
        <f>IF(OR(E26="",G26=""),"",IFERROR((E26-G26)*E6/10^3,""))</f>
        <v/>
      </c>
      <c r="I33" s="99" t="s">
        <v>79</v>
      </c>
      <c r="J33" s="64"/>
    </row>
    <row r="34" spans="1:10" s="24" customFormat="1" ht="34.15" hidden="1" customHeight="1" x14ac:dyDescent="0.25">
      <c r="A34" s="74"/>
      <c r="B34" s="100" t="s">
        <v>80</v>
      </c>
      <c r="C34" s="101"/>
      <c r="D34" s="102"/>
      <c r="E34" s="103"/>
      <c r="F34" s="103"/>
      <c r="G34" s="104"/>
      <c r="H34" s="105" t="str">
        <f>IFERROR((E27-G27)*E6/10^3,"")</f>
        <v/>
      </c>
      <c r="I34" s="106" t="s">
        <v>79</v>
      </c>
      <c r="J34" s="64"/>
    </row>
    <row r="35" spans="1:10" s="24" customFormat="1" ht="34.15" customHeight="1" x14ac:dyDescent="0.25">
      <c r="A35" s="54" t="s">
        <v>3</v>
      </c>
      <c r="B35" s="94" t="s">
        <v>81</v>
      </c>
      <c r="C35" s="67"/>
      <c r="D35" s="95"/>
      <c r="E35" s="107"/>
      <c r="F35" s="96"/>
      <c r="G35" s="108"/>
      <c r="H35" s="109" t="str">
        <f>IFERROR((E28-G28)/10^6,"")</f>
        <v/>
      </c>
      <c r="I35" s="99" t="s">
        <v>82</v>
      </c>
      <c r="J35" s="64"/>
    </row>
    <row r="36" spans="1:10" s="24" customFormat="1" ht="34.15" customHeight="1" x14ac:dyDescent="0.25">
      <c r="A36" s="54" t="s">
        <v>5</v>
      </c>
      <c r="B36" s="94" t="s">
        <v>83</v>
      </c>
      <c r="C36" s="67"/>
      <c r="D36" s="95"/>
      <c r="E36" s="107"/>
      <c r="F36" s="96"/>
      <c r="G36" s="108"/>
      <c r="H36" s="110" t="str">
        <f>IFERROR((E29-G29)/10^6,"")</f>
        <v/>
      </c>
      <c r="I36" s="99" t="s">
        <v>82</v>
      </c>
      <c r="J36" s="64"/>
    </row>
    <row r="37" spans="1:10" s="24" customFormat="1" ht="34.15" customHeight="1" x14ac:dyDescent="0.25">
      <c r="A37" s="54" t="s">
        <v>9</v>
      </c>
      <c r="B37" s="94" t="s">
        <v>84</v>
      </c>
      <c r="C37" s="67"/>
      <c r="D37" s="95"/>
      <c r="E37" s="107"/>
      <c r="F37" s="96"/>
      <c r="G37" s="108"/>
      <c r="H37" s="111" t="str">
        <f>IFERROR((E30-G30)/10^3,"")</f>
        <v/>
      </c>
      <c r="I37" s="112" t="s">
        <v>82</v>
      </c>
      <c r="J37" s="64"/>
    </row>
    <row r="38" spans="1:10" s="24" customFormat="1" ht="34.15" customHeight="1" x14ac:dyDescent="0.25">
      <c r="A38" s="113" t="s">
        <v>13</v>
      </c>
      <c r="B38" s="114" t="s">
        <v>85</v>
      </c>
      <c r="C38" s="115"/>
      <c r="D38" s="115"/>
      <c r="E38" s="116"/>
      <c r="F38" s="117"/>
      <c r="G38" s="118"/>
      <c r="H38" s="119" t="str">
        <f>IF(H21="","",IFERROR(H21/1000,""))</f>
        <v/>
      </c>
      <c r="I38" s="120" t="s">
        <v>86</v>
      </c>
      <c r="J38" s="64"/>
    </row>
    <row r="39" spans="1:10" s="24" customFormat="1" ht="27.2" customHeight="1" x14ac:dyDescent="0.25">
      <c r="A39" s="254" t="s">
        <v>87</v>
      </c>
      <c r="B39" s="254"/>
      <c r="C39" s="254"/>
      <c r="D39" s="254"/>
      <c r="E39" s="254"/>
      <c r="F39" s="254"/>
      <c r="G39" s="254"/>
      <c r="H39" s="254"/>
      <c r="I39" s="254"/>
      <c r="J39" s="64"/>
    </row>
    <row r="40" spans="1:10" s="24" customFormat="1" ht="46.15" customHeight="1" x14ac:dyDescent="0.25">
      <c r="A40" s="121" t="s">
        <v>1</v>
      </c>
      <c r="B40" s="255" t="s">
        <v>88</v>
      </c>
      <c r="C40" s="255"/>
      <c r="D40" s="255"/>
      <c r="E40" s="255"/>
      <c r="F40" s="255"/>
      <c r="G40" s="255"/>
      <c r="H40" s="122"/>
      <c r="I40" s="123"/>
      <c r="J40" s="64"/>
    </row>
    <row r="41" spans="1:10" s="24" customFormat="1" ht="77.45" customHeight="1" x14ac:dyDescent="0.25">
      <c r="A41" s="124" t="s">
        <v>89</v>
      </c>
      <c r="B41" s="256" t="s">
        <v>90</v>
      </c>
      <c r="C41" s="256"/>
      <c r="D41" s="256"/>
      <c r="E41" s="256"/>
      <c r="F41" s="256"/>
      <c r="G41" s="256"/>
      <c r="H41" s="256"/>
      <c r="I41" s="256"/>
      <c r="J41" s="64"/>
    </row>
    <row r="42" spans="1:10" s="24" customFormat="1" ht="27.2" customHeight="1" x14ac:dyDescent="0.25">
      <c r="A42" s="125" t="s">
        <v>91</v>
      </c>
      <c r="B42" s="126"/>
      <c r="C42" s="126"/>
      <c r="D42" s="126"/>
      <c r="E42" s="126"/>
      <c r="F42" s="126"/>
      <c r="G42" s="126"/>
      <c r="H42" s="126"/>
      <c r="I42" s="127"/>
      <c r="J42" s="64"/>
    </row>
    <row r="43" spans="1:10" s="24" customFormat="1" ht="15.75" x14ac:dyDescent="0.25">
      <c r="A43" s="257" t="s">
        <v>92</v>
      </c>
      <c r="B43" s="257"/>
      <c r="C43" s="257"/>
      <c r="D43" s="257"/>
      <c r="E43" s="258" t="s">
        <v>93</v>
      </c>
      <c r="F43" s="258"/>
      <c r="G43" s="258"/>
      <c r="H43" s="258"/>
      <c r="I43" s="258"/>
      <c r="J43" s="53"/>
    </row>
    <row r="44" spans="1:10" s="24" customFormat="1" ht="30.2" customHeight="1" x14ac:dyDescent="0.25">
      <c r="A44" s="259"/>
      <c r="B44" s="259"/>
      <c r="C44" s="259"/>
      <c r="D44" s="259"/>
      <c r="E44" s="260"/>
      <c r="F44" s="260"/>
      <c r="G44" s="260"/>
      <c r="H44" s="260"/>
      <c r="I44" s="260"/>
      <c r="J44" s="53"/>
    </row>
    <row r="45" spans="1:10" s="24" customFormat="1" ht="30.2" customHeight="1" x14ac:dyDescent="0.25">
      <c r="A45" s="261"/>
      <c r="B45" s="261"/>
      <c r="C45" s="261"/>
      <c r="D45" s="261"/>
      <c r="E45" s="262"/>
      <c r="F45" s="262"/>
      <c r="G45" s="262"/>
      <c r="H45" s="262"/>
      <c r="I45" s="262"/>
      <c r="J45" s="53"/>
    </row>
    <row r="46" spans="1:10" s="24" customFormat="1" ht="30.2" customHeight="1" x14ac:dyDescent="0.25">
      <c r="A46" s="263"/>
      <c r="B46" s="263"/>
      <c r="C46" s="263"/>
      <c r="D46" s="263"/>
      <c r="E46" s="264"/>
      <c r="F46" s="264"/>
      <c r="G46" s="264"/>
      <c r="H46" s="264"/>
      <c r="I46" s="264"/>
      <c r="J46" s="53"/>
    </row>
    <row r="47" spans="1:10" s="24" customFormat="1" x14ac:dyDescent="0.25">
      <c r="A47" s="265" t="s">
        <v>94</v>
      </c>
      <c r="B47" s="265"/>
      <c r="C47" s="265"/>
      <c r="D47" s="265"/>
      <c r="E47" s="265"/>
      <c r="F47" s="265"/>
      <c r="G47" s="265"/>
      <c r="H47" s="265"/>
      <c r="I47" s="265"/>
    </row>
    <row r="48" spans="1:10" s="24" customFormat="1" ht="14.25" customHeight="1" x14ac:dyDescent="0.25">
      <c r="A48" s="266" t="s">
        <v>95</v>
      </c>
      <c r="B48" s="266"/>
      <c r="C48" s="266"/>
      <c r="D48" s="266"/>
      <c r="E48" s="266"/>
      <c r="F48" s="266"/>
      <c r="G48" s="266"/>
      <c r="H48" s="266"/>
      <c r="I48" s="266"/>
    </row>
    <row r="49" spans="1:9" s="24" customFormat="1" ht="30.6" customHeight="1" x14ac:dyDescent="0.25">
      <c r="A49" s="267" t="s">
        <v>96</v>
      </c>
      <c r="B49" s="267"/>
      <c r="C49" s="267"/>
      <c r="D49" s="267"/>
      <c r="E49" s="267"/>
      <c r="F49" s="267"/>
      <c r="G49" s="267"/>
      <c r="H49" s="267"/>
      <c r="I49" s="267"/>
    </row>
    <row r="50" spans="1:9" s="24" customFormat="1" ht="33.4" customHeight="1" x14ac:dyDescent="0.25">
      <c r="A50" s="268" t="s">
        <v>97</v>
      </c>
      <c r="B50" s="268"/>
      <c r="C50" s="268"/>
      <c r="D50" s="268"/>
      <c r="E50" s="268"/>
      <c r="F50" s="268"/>
      <c r="G50" s="268"/>
      <c r="H50" s="268"/>
      <c r="I50" s="268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A47:I47"/>
    <mergeCell ref="A48:I48"/>
    <mergeCell ref="A49:I49"/>
    <mergeCell ref="A50:I50"/>
    <mergeCell ref="A44:D44"/>
    <mergeCell ref="E44:I44"/>
    <mergeCell ref="A45:D45"/>
    <mergeCell ref="E45:I45"/>
    <mergeCell ref="A46:D46"/>
    <mergeCell ref="E46:I46"/>
    <mergeCell ref="A39:I39"/>
    <mergeCell ref="B40:G40"/>
    <mergeCell ref="B41:I41"/>
    <mergeCell ref="A43:D43"/>
    <mergeCell ref="E43:I43"/>
    <mergeCell ref="E25:F25"/>
    <mergeCell ref="G25:I25"/>
    <mergeCell ref="B26:D26"/>
    <mergeCell ref="B27:D27"/>
    <mergeCell ref="A31:I31"/>
    <mergeCell ref="B20:G20"/>
    <mergeCell ref="B21:G21"/>
    <mergeCell ref="A22:I22"/>
    <mergeCell ref="A23:A24"/>
    <mergeCell ref="B23:B24"/>
    <mergeCell ref="E23:F23"/>
    <mergeCell ref="G23:H23"/>
    <mergeCell ref="I23:I24"/>
    <mergeCell ref="A6:B6"/>
    <mergeCell ref="E6:G6"/>
    <mergeCell ref="H6:I6"/>
    <mergeCell ref="A7:I7"/>
    <mergeCell ref="A19:I19"/>
    <mergeCell ref="A1:I1"/>
    <mergeCell ref="A2:I2"/>
    <mergeCell ref="H3:I3"/>
    <mergeCell ref="F4:I4"/>
    <mergeCell ref="H5:I5"/>
  </mergeCells>
  <conditionalFormatting sqref="B9:G18">
    <cfRule type="cellIs" dxfId="27" priority="35" operator="equal">
      <formula>"Np. Modernizacja przegrody Ściana zewnętrzna piwnica i parter"</formula>
    </cfRule>
    <cfRule type="containsText" dxfId="26" priority="36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37" operator="containsText" text="Np. Wymiana okien">
      <formula>NOT(ISERROR(SEARCH("Np. Wymiana okien",B9)))</formula>
    </cfRule>
  </conditionalFormatting>
  <conditionalFormatting sqref="E26">
    <cfRule type="cellIs" dxfId="24" priority="3" operator="equal">
      <formula>"Należy wpisać wartość z audytu"</formula>
    </cfRule>
  </conditionalFormatting>
  <conditionalFormatting sqref="E26:E30">
    <cfRule type="containsText" dxfId="23" priority="6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5" operator="equal">
      <formula>"Należy uzupełnić pola dla EP - powyżej"</formula>
    </cfRule>
    <cfRule type="cellIs" dxfId="21" priority="17" operator="equal">
      <formula>"Należy TUTAJ wpisać wartość z audytu"</formula>
    </cfRule>
    <cfRule type="cellIs" dxfId="20" priority="18" operator="equal">
      <formula>"Błąd - przedsięwzięcie niezgodne z PPCP"</formula>
    </cfRule>
    <cfRule type="cellIs" dxfId="19" priority="19" operator="equal">
      <formula>"Należy uzupełnić pole dla EK - powyżej"</formula>
    </cfRule>
  </conditionalFormatting>
  <conditionalFormatting sqref="E35:E38">
    <cfRule type="cellIs" dxfId="18" priority="5" operator="equal">
      <formula>"Należy wpisać wartość z audytu"</formula>
    </cfRule>
  </conditionalFormatting>
  <conditionalFormatting sqref="E25:I25">
    <cfRule type="expression" dxfId="17" priority="8">
      <formula>$L$25</formula>
    </cfRule>
    <cfRule type="expression" dxfId="16" priority="9">
      <formula>LEN(TRIM(E25))=0</formula>
    </cfRule>
    <cfRule type="expression" dxfId="15" priority="10">
      <formula>$J$25</formula>
    </cfRule>
    <cfRule type="expression" dxfId="14" priority="11">
      <formula>$K$25</formula>
    </cfRule>
  </conditionalFormatting>
  <conditionalFormatting sqref="G26">
    <cfRule type="cellIs" dxfId="13" priority="4" operator="equal">
      <formula>"Należy wpisać wartość z audytu"</formula>
    </cfRule>
  </conditionalFormatting>
  <conditionalFormatting sqref="G26:G30">
    <cfRule type="containsText" dxfId="12" priority="7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1" priority="29" operator="equal">
      <formula>"Błąd - przedsięwzięcie niezgodne z PPCP"</formula>
    </cfRule>
    <cfRule type="cellIs" dxfId="10" priority="28" operator="equal">
      <formula>"Należy TUTAJ wpisać wartość z audytu"</formula>
    </cfRule>
    <cfRule type="cellIs" dxfId="9" priority="26" operator="equal">
      <formula>"Należy uzupełnić pola dla EP - powyżej"</formula>
    </cfRule>
    <cfRule type="cellIs" dxfId="8" priority="30" operator="equal">
      <formula>"Należy uzupełnić pole dla EK - powyżej"</formula>
    </cfRule>
  </conditionalFormatting>
  <conditionalFormatting sqref="G28:G30 E28:E30 I28:I30">
    <cfRule type="cellIs" dxfId="7" priority="38" operator="equal">
      <formula>"Błąd - przedsięwzięcie niezgodne z PPCM"</formula>
    </cfRule>
  </conditionalFormatting>
  <conditionalFormatting sqref="H33:H38">
    <cfRule type="cellIs" dxfId="6" priority="13" operator="equal">
      <formula>"Błąd - przedsięwzięcie niezgodne z PPCP"</formula>
    </cfRule>
  </conditionalFormatting>
  <conditionalFormatting sqref="H9:I18">
    <cfRule type="cellIs" dxfId="5" priority="31" operator="equal">
      <formula>"Np. 0,111"</formula>
    </cfRule>
    <cfRule type="cellIs" dxfId="4" priority="32" operator="equal">
      <formula>"Np. 0,999"</formula>
    </cfRule>
    <cfRule type="cellIs" dxfId="3" priority="33" operator="equal">
      <formula>"Np. 9,999"</formula>
    </cfRule>
    <cfRule type="cellIs" dxfId="2" priority="34" operator="equal">
      <formula>"Nie dotyczy"</formula>
    </cfRule>
  </conditionalFormatting>
  <conditionalFormatting sqref="H40:I40">
    <cfRule type="containsText" dxfId="1" priority="2" operator="containsText" text="DD/MM/RRRR">
      <formula>NOT(ISERROR(SEARCH("DD/MM/RRRR",H40)))</formula>
    </cfRule>
  </conditionalFormatting>
  <conditionalFormatting sqref="I27:I30">
    <cfRule type="cellIs" dxfId="0" priority="20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22222222222199" right="0.35416666666666702" top="0.67916666666666703" bottom="0.47222222222222199" header="0.31527777777777799" footer="0.51180555555555496"/>
  <pageSetup paperSize="9" firstPageNumber="0" fitToHeight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14:formula2>
            <xm:f>0</xm:f>
          </x14:formula2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14:formula2>
            <xm:f>0</xm:f>
          </x14:formula2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14:formula2>
            <xm:f>0</xm:f>
          </x14:formula2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48"/>
  <sheetViews>
    <sheetView zoomScale="85" zoomScaleNormal="85" zoomScalePageLayoutView="115" workbookViewId="0"/>
  </sheetViews>
  <sheetFormatPr defaultColWidth="9" defaultRowHeight="15" x14ac:dyDescent="0.25"/>
  <cols>
    <col min="1" max="1" width="18.140625" style="128" customWidth="1"/>
    <col min="2" max="2" width="4.7109375" style="128" customWidth="1"/>
    <col min="3" max="3" width="55.7109375" style="128" customWidth="1"/>
    <col min="4" max="4" width="17.42578125" style="128" customWidth="1"/>
    <col min="5" max="6" width="18.140625" style="128" customWidth="1"/>
    <col min="7" max="12" width="13.5703125" style="128" customWidth="1"/>
    <col min="13" max="1024" width="9" style="128"/>
  </cols>
  <sheetData>
    <row r="1" spans="1:12" ht="45.75" customHeight="1" x14ac:dyDescent="0.25">
      <c r="A1" s="269" t="s">
        <v>98</v>
      </c>
      <c r="B1" s="270" t="s">
        <v>99</v>
      </c>
      <c r="C1" s="271" t="s">
        <v>100</v>
      </c>
      <c r="D1" s="272" t="s">
        <v>101</v>
      </c>
      <c r="E1" s="273" t="s">
        <v>102</v>
      </c>
      <c r="F1" s="273" t="s">
        <v>103</v>
      </c>
      <c r="G1" s="274" t="s">
        <v>104</v>
      </c>
      <c r="H1" s="274"/>
      <c r="I1" s="274"/>
      <c r="J1" s="274" t="s">
        <v>105</v>
      </c>
      <c r="K1" s="274"/>
      <c r="L1" s="274"/>
    </row>
    <row r="2" spans="1:12" x14ac:dyDescent="0.25">
      <c r="A2" s="269"/>
      <c r="B2" s="270"/>
      <c r="C2" s="271"/>
      <c r="D2" s="272"/>
      <c r="E2" s="273"/>
      <c r="F2" s="273"/>
      <c r="G2" s="129" t="s">
        <v>106</v>
      </c>
      <c r="H2" s="130" t="s">
        <v>107</v>
      </c>
      <c r="I2" s="131" t="s">
        <v>108</v>
      </c>
      <c r="J2" s="132" t="s">
        <v>109</v>
      </c>
      <c r="K2" s="133" t="s">
        <v>110</v>
      </c>
      <c r="L2" s="134" t="s">
        <v>111</v>
      </c>
    </row>
    <row r="3" spans="1:12" x14ac:dyDescent="0.25">
      <c r="A3" s="269"/>
      <c r="B3" s="270"/>
      <c r="C3" s="271"/>
      <c r="D3" s="272"/>
      <c r="E3" s="273"/>
      <c r="F3" s="273"/>
      <c r="G3" s="135" t="s">
        <v>112</v>
      </c>
      <c r="H3" s="136" t="s">
        <v>113</v>
      </c>
      <c r="I3" s="137" t="s">
        <v>113</v>
      </c>
      <c r="J3" s="138" t="s">
        <v>114</v>
      </c>
      <c r="K3" s="139" t="s">
        <v>115</v>
      </c>
      <c r="L3" s="140" t="s">
        <v>115</v>
      </c>
    </row>
    <row r="4" spans="1:12" x14ac:dyDescent="0.25">
      <c r="A4" s="141" t="s">
        <v>116</v>
      </c>
      <c r="B4" s="142">
        <v>0</v>
      </c>
      <c r="C4" s="143" t="s">
        <v>117</v>
      </c>
      <c r="D4" s="144" t="s">
        <v>118</v>
      </c>
      <c r="E4" s="145">
        <v>0.65</v>
      </c>
      <c r="F4" s="145">
        <v>1.1000000000000001</v>
      </c>
      <c r="G4" s="146">
        <v>94.73</v>
      </c>
      <c r="H4" s="147">
        <v>427</v>
      </c>
      <c r="I4" s="148">
        <v>0.28000000000000003</v>
      </c>
      <c r="J4" s="149">
        <f>G4*3.6</f>
        <v>341.02800000000002</v>
      </c>
      <c r="K4" s="150">
        <f>H4*3.6</f>
        <v>1537.2</v>
      </c>
      <c r="L4" s="151">
        <v>1.008</v>
      </c>
    </row>
    <row r="5" spans="1:12" ht="14.25" customHeight="1" x14ac:dyDescent="0.25">
      <c r="A5" s="275" t="s">
        <v>119</v>
      </c>
      <c r="B5" s="152">
        <v>1</v>
      </c>
      <c r="C5" s="153" t="s">
        <v>120</v>
      </c>
      <c r="D5" s="154" t="s">
        <v>121</v>
      </c>
      <c r="E5" s="155">
        <v>0.95</v>
      </c>
      <c r="F5" s="155">
        <v>1.1000000000000001</v>
      </c>
      <c r="G5" s="156">
        <v>93.54</v>
      </c>
      <c r="H5" s="157"/>
      <c r="I5" s="157"/>
      <c r="J5" s="158">
        <f>G5*3.6</f>
        <v>336.74400000000003</v>
      </c>
      <c r="K5" s="159"/>
      <c r="L5" s="160"/>
    </row>
    <row r="6" spans="1:12" ht="15" customHeight="1" x14ac:dyDescent="0.25">
      <c r="A6" s="275"/>
      <c r="B6" s="161">
        <v>2</v>
      </c>
      <c r="C6" s="162" t="s">
        <v>122</v>
      </c>
      <c r="D6" s="163" t="s">
        <v>123</v>
      </c>
      <c r="E6" s="164">
        <v>3.5</v>
      </c>
      <c r="F6" s="164">
        <v>2.5</v>
      </c>
      <c r="G6" s="165">
        <f>J6/3.6</f>
        <v>196.66666666666666</v>
      </c>
      <c r="H6" s="157"/>
      <c r="I6" s="157"/>
      <c r="J6" s="166">
        <v>708</v>
      </c>
      <c r="K6" s="159"/>
      <c r="L6" s="160"/>
    </row>
    <row r="7" spans="1:12" ht="16.350000000000001" customHeight="1" x14ac:dyDescent="0.25">
      <c r="A7" s="275"/>
      <c r="B7" s="161">
        <v>3</v>
      </c>
      <c r="C7" s="162" t="s">
        <v>124</v>
      </c>
      <c r="D7" s="163" t="s">
        <v>123</v>
      </c>
      <c r="E7" s="164">
        <v>3.5</v>
      </c>
      <c r="F7" s="164">
        <v>2.5</v>
      </c>
      <c r="G7" s="165">
        <f>J7/3.6</f>
        <v>196.66666666666666</v>
      </c>
      <c r="H7" s="157"/>
      <c r="I7" s="157"/>
      <c r="J7" s="166">
        <v>708</v>
      </c>
      <c r="K7" s="159"/>
      <c r="L7" s="160"/>
    </row>
    <row r="8" spans="1:12" x14ac:dyDescent="0.25">
      <c r="A8" s="275"/>
      <c r="B8" s="161">
        <v>4</v>
      </c>
      <c r="C8" s="162" t="s">
        <v>125</v>
      </c>
      <c r="D8" s="163" t="s">
        <v>123</v>
      </c>
      <c r="E8" s="164">
        <v>3.5</v>
      </c>
      <c r="F8" s="164">
        <v>2.5</v>
      </c>
      <c r="G8" s="165">
        <f>J8/3.6</f>
        <v>196.66666666666666</v>
      </c>
      <c r="H8" s="157"/>
      <c r="I8" s="157"/>
      <c r="J8" s="166">
        <v>708</v>
      </c>
      <c r="K8" s="159"/>
      <c r="L8" s="160"/>
    </row>
    <row r="9" spans="1:12" x14ac:dyDescent="0.25">
      <c r="A9" s="275"/>
      <c r="B9" s="161">
        <v>5</v>
      </c>
      <c r="C9" s="162" t="s">
        <v>126</v>
      </c>
      <c r="D9" s="163" t="s">
        <v>123</v>
      </c>
      <c r="E9" s="164">
        <v>3.5</v>
      </c>
      <c r="F9" s="164">
        <v>2.5</v>
      </c>
      <c r="G9" s="165">
        <f>J9/3.6</f>
        <v>196.66666666666666</v>
      </c>
      <c r="H9" s="157"/>
      <c r="I9" s="157"/>
      <c r="J9" s="166">
        <v>708</v>
      </c>
      <c r="K9" s="159"/>
      <c r="L9" s="160"/>
    </row>
    <row r="10" spans="1:12" x14ac:dyDescent="0.25">
      <c r="A10" s="275"/>
      <c r="B10" s="161">
        <v>6</v>
      </c>
      <c r="C10" s="162" t="s">
        <v>127</v>
      </c>
      <c r="D10" s="163" t="s">
        <v>128</v>
      </c>
      <c r="E10" s="164">
        <v>0.95</v>
      </c>
      <c r="F10" s="164">
        <v>1.1000000000000001</v>
      </c>
      <c r="G10" s="167">
        <v>55.48</v>
      </c>
      <c r="H10" s="168">
        <v>0.3</v>
      </c>
      <c r="I10" s="169"/>
      <c r="J10" s="166">
        <f t="shared" ref="J10:K12" si="0">G10*3.6</f>
        <v>199.72799999999998</v>
      </c>
      <c r="K10" s="170">
        <f t="shared" si="0"/>
        <v>1.08</v>
      </c>
      <c r="L10" s="171"/>
    </row>
    <row r="11" spans="1:12" x14ac:dyDescent="0.25">
      <c r="A11" s="275"/>
      <c r="B11" s="161">
        <v>7</v>
      </c>
      <c r="C11" s="162" t="s">
        <v>129</v>
      </c>
      <c r="D11" s="163" t="s">
        <v>128</v>
      </c>
      <c r="E11" s="164">
        <v>0.95</v>
      </c>
      <c r="F11" s="164">
        <v>1.1000000000000001</v>
      </c>
      <c r="G11" s="167">
        <v>55.48</v>
      </c>
      <c r="H11" s="168">
        <v>0.3</v>
      </c>
      <c r="I11" s="169"/>
      <c r="J11" s="166">
        <f t="shared" si="0"/>
        <v>199.72799999999998</v>
      </c>
      <c r="K11" s="170">
        <f t="shared" si="0"/>
        <v>1.08</v>
      </c>
      <c r="L11" s="171"/>
    </row>
    <row r="12" spans="1:12" x14ac:dyDescent="0.25">
      <c r="A12" s="275"/>
      <c r="B12" s="161">
        <v>8</v>
      </c>
      <c r="C12" s="162" t="s">
        <v>130</v>
      </c>
      <c r="D12" s="163" t="s">
        <v>131</v>
      </c>
      <c r="E12" s="164">
        <v>0.95</v>
      </c>
      <c r="F12" s="164">
        <v>1.1000000000000001</v>
      </c>
      <c r="G12" s="167">
        <v>77.75</v>
      </c>
      <c r="H12" s="168">
        <v>2</v>
      </c>
      <c r="I12" s="172">
        <f>0.12/1000</f>
        <v>1.1999999999999999E-4</v>
      </c>
      <c r="J12" s="166">
        <f t="shared" si="0"/>
        <v>279.90000000000003</v>
      </c>
      <c r="K12" s="170">
        <f t="shared" si="0"/>
        <v>7.2</v>
      </c>
      <c r="L12" s="173">
        <f>I12*3.6</f>
        <v>4.3199999999999998E-4</v>
      </c>
    </row>
    <row r="13" spans="1:12" x14ac:dyDescent="0.25">
      <c r="A13" s="275"/>
      <c r="B13" s="161">
        <v>9</v>
      </c>
      <c r="C13" s="162" t="s">
        <v>132</v>
      </c>
      <c r="D13" s="163" t="s">
        <v>133</v>
      </c>
      <c r="E13" s="164">
        <v>0.85</v>
      </c>
      <c r="F13" s="164">
        <v>0.2</v>
      </c>
      <c r="G13" s="167">
        <v>112</v>
      </c>
      <c r="H13" s="168">
        <v>16</v>
      </c>
      <c r="I13" s="169"/>
      <c r="J13" s="166">
        <v>0</v>
      </c>
      <c r="K13" s="170">
        <f>H13*3.6</f>
        <v>57.6</v>
      </c>
      <c r="L13" s="171"/>
    </row>
    <row r="14" spans="1:12" x14ac:dyDescent="0.25">
      <c r="A14" s="275"/>
      <c r="B14" s="161">
        <v>10</v>
      </c>
      <c r="C14" s="162" t="s">
        <v>134</v>
      </c>
      <c r="D14" s="163" t="s">
        <v>133</v>
      </c>
      <c r="E14" s="164">
        <v>0.85</v>
      </c>
      <c r="F14" s="164">
        <v>0.2</v>
      </c>
      <c r="G14" s="165">
        <v>112</v>
      </c>
      <c r="H14" s="168">
        <v>16</v>
      </c>
      <c r="I14" s="174"/>
      <c r="J14" s="166">
        <v>0</v>
      </c>
      <c r="K14" s="170">
        <f>H14*3.6</f>
        <v>57.6</v>
      </c>
      <c r="L14" s="171"/>
    </row>
    <row r="15" spans="1:12" x14ac:dyDescent="0.25">
      <c r="A15" s="275"/>
      <c r="B15" s="175">
        <v>11</v>
      </c>
      <c r="C15" s="176" t="s">
        <v>135</v>
      </c>
      <c r="D15" s="177" t="s">
        <v>123</v>
      </c>
      <c r="E15" s="178">
        <v>0.95</v>
      </c>
      <c r="F15" s="178">
        <v>2.5</v>
      </c>
      <c r="G15" s="179">
        <f>J15/3.6</f>
        <v>196.66666666666666</v>
      </c>
      <c r="H15" s="180"/>
      <c r="I15" s="180"/>
      <c r="J15" s="166">
        <v>708</v>
      </c>
      <c r="K15" s="181"/>
      <c r="L15" s="182"/>
    </row>
    <row r="16" spans="1:12" x14ac:dyDescent="0.25">
      <c r="A16" s="183" t="s">
        <v>136</v>
      </c>
      <c r="B16" s="184">
        <v>0</v>
      </c>
      <c r="C16" s="185" t="s">
        <v>137</v>
      </c>
      <c r="D16" s="186"/>
      <c r="E16" s="187"/>
      <c r="F16" s="187"/>
      <c r="G16" s="188"/>
      <c r="H16" s="189"/>
      <c r="I16" s="190"/>
      <c r="J16" s="191"/>
      <c r="K16" s="192"/>
      <c r="L16" s="193"/>
    </row>
    <row r="17" spans="1:12" x14ac:dyDescent="0.25">
      <c r="A17" s="183"/>
      <c r="B17" s="194">
        <v>9</v>
      </c>
      <c r="C17" s="195" t="s">
        <v>138</v>
      </c>
      <c r="D17" s="196" t="s">
        <v>118</v>
      </c>
      <c r="E17" s="197">
        <v>0.85</v>
      </c>
      <c r="F17" s="197">
        <v>1.1000000000000001</v>
      </c>
      <c r="G17" s="179">
        <v>94.73</v>
      </c>
      <c r="H17" s="198">
        <v>18</v>
      </c>
      <c r="I17" s="199"/>
      <c r="J17" s="200">
        <f>G17*3.6</f>
        <v>341.02800000000002</v>
      </c>
      <c r="K17" s="201">
        <f>H17*3.6</f>
        <v>64.8</v>
      </c>
      <c r="L17" s="202"/>
    </row>
    <row r="18" spans="1:12" x14ac:dyDescent="0.25">
      <c r="A18" s="203" t="s">
        <v>139</v>
      </c>
      <c r="B18" s="276" t="s">
        <v>140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</row>
    <row r="19" spans="1:12" x14ac:dyDescent="0.25">
      <c r="A19" s="204" t="s">
        <v>141</v>
      </c>
      <c r="B19" s="277" t="s">
        <v>142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</row>
    <row r="20" spans="1:12" ht="30.6" customHeight="1" x14ac:dyDescent="0.25">
      <c r="A20" s="204" t="s">
        <v>143</v>
      </c>
      <c r="B20" s="278" t="s">
        <v>144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</row>
    <row r="21" spans="1:12" ht="40.700000000000003" customHeight="1" x14ac:dyDescent="0.25">
      <c r="A21" s="205" t="s">
        <v>145</v>
      </c>
      <c r="B21" s="279" t="s">
        <v>146</v>
      </c>
      <c r="C21" s="279"/>
      <c r="D21" s="279"/>
      <c r="E21" s="279"/>
      <c r="F21" s="279"/>
      <c r="G21" s="279"/>
      <c r="H21" s="279"/>
      <c r="I21" s="279"/>
      <c r="J21" s="279"/>
      <c r="K21" s="279"/>
      <c r="L21" s="279"/>
    </row>
    <row r="22" spans="1:12" x14ac:dyDescent="0.25">
      <c r="A22" s="206"/>
      <c r="B22" s="206"/>
    </row>
    <row r="23" spans="1:12" x14ac:dyDescent="0.25">
      <c r="A23" s="206" t="s">
        <v>147</v>
      </c>
      <c r="B23" s="206"/>
    </row>
    <row r="24" spans="1:12" ht="48.2" customHeight="1" x14ac:dyDescent="0.25">
      <c r="A24" s="206" t="s">
        <v>148</v>
      </c>
      <c r="B24" s="206"/>
      <c r="C24" s="272" t="s">
        <v>149</v>
      </c>
      <c r="D24" s="272" t="s">
        <v>101</v>
      </c>
      <c r="E24" s="273" t="s">
        <v>102</v>
      </c>
      <c r="F24" s="273" t="s">
        <v>103</v>
      </c>
      <c r="G24" s="274" t="s">
        <v>104</v>
      </c>
      <c r="H24" s="274"/>
      <c r="I24" s="274"/>
      <c r="J24" s="274" t="s">
        <v>105</v>
      </c>
      <c r="K24" s="274"/>
      <c r="L24" s="274"/>
    </row>
    <row r="25" spans="1:12" x14ac:dyDescent="0.25">
      <c r="A25" s="206"/>
      <c r="B25" s="206"/>
      <c r="C25" s="272"/>
      <c r="D25" s="272"/>
      <c r="E25" s="273"/>
      <c r="F25" s="273"/>
      <c r="G25" s="129" t="s">
        <v>106</v>
      </c>
      <c r="H25" s="130" t="s">
        <v>107</v>
      </c>
      <c r="I25" s="131" t="s">
        <v>108</v>
      </c>
      <c r="J25" s="132" t="s">
        <v>109</v>
      </c>
      <c r="K25" s="133" t="s">
        <v>110</v>
      </c>
      <c r="L25" s="134" t="s">
        <v>111</v>
      </c>
    </row>
    <row r="26" spans="1:12" x14ac:dyDescent="0.25">
      <c r="A26" s="206"/>
      <c r="B26" s="206"/>
      <c r="C26" s="272"/>
      <c r="D26" s="272"/>
      <c r="E26" s="273"/>
      <c r="F26" s="273"/>
      <c r="G26" s="135" t="s">
        <v>112</v>
      </c>
      <c r="H26" s="136" t="s">
        <v>113</v>
      </c>
      <c r="I26" s="137" t="s">
        <v>113</v>
      </c>
      <c r="J26" s="138" t="s">
        <v>114</v>
      </c>
      <c r="K26" s="139" t="s">
        <v>115</v>
      </c>
      <c r="L26" s="140" t="s">
        <v>115</v>
      </c>
    </row>
    <row r="27" spans="1:12" x14ac:dyDescent="0.25">
      <c r="A27" s="206"/>
      <c r="B27" s="206"/>
      <c r="C27" s="207" t="str">
        <f>C4</f>
        <v>Istniejące nieefektywne źródło ciepła na paliwo stałe - "kopciuch"</v>
      </c>
      <c r="D27" s="208" t="str">
        <f>VLOOKUP($C27,$C$4:$L$17,2,0)</f>
        <v>paliwo stałe</v>
      </c>
      <c r="E27" s="209">
        <f>VLOOKUP($C27,$C$4:$L$17,3,0)</f>
        <v>0.65</v>
      </c>
      <c r="F27" s="209">
        <f>VLOOKUP($C27,$C$4:$L$17,4,0)</f>
        <v>1.1000000000000001</v>
      </c>
      <c r="G27" s="210">
        <f>VLOOKUP($C27,$C$4:$L$17,5,0)</f>
        <v>94.73</v>
      </c>
      <c r="H27" s="211">
        <f>VLOOKUP($C27,$C$4:$L$17,6,0)</f>
        <v>427</v>
      </c>
      <c r="I27" s="212">
        <f>VLOOKUP($C27,$C$4:$L$17,7,0)</f>
        <v>0.28000000000000003</v>
      </c>
      <c r="J27" s="213">
        <f>VLOOKUP($C27,$C$4:$L$17,8,0)</f>
        <v>341.02800000000002</v>
      </c>
      <c r="K27" s="214">
        <v>1537</v>
      </c>
      <c r="L27" s="215">
        <f>VLOOKUP($C27,$C$4:$L$17,10,0)</f>
        <v>1.008</v>
      </c>
    </row>
    <row r="28" spans="1:12" x14ac:dyDescent="0.25">
      <c r="A28" s="206"/>
      <c r="B28" s="206"/>
      <c r="C28" s="216" t="s">
        <v>150</v>
      </c>
      <c r="D28" s="217" t="str">
        <f>VLOOKUP(C5,$C$4:$L$17,2,0)</f>
        <v>sieć ciepłownicza</v>
      </c>
      <c r="E28" s="218">
        <f>VLOOKUP(C5,$C$4:$L$17,3,0)</f>
        <v>0.95</v>
      </c>
      <c r="F28" s="218">
        <f>VLOOKUP(C5,$C$4:$L$17,4,0)</f>
        <v>1.1000000000000001</v>
      </c>
      <c r="G28" s="219">
        <f>VLOOKUP(C5,$C$4:$L$17,5,0)</f>
        <v>93.54</v>
      </c>
      <c r="H28" s="189">
        <f>VLOOKUP(C5,$C$4:$L$17,6,0)</f>
        <v>0</v>
      </c>
      <c r="I28" s="220">
        <f>VLOOKUP(C5,$C$4:$L$17,7,0)</f>
        <v>0</v>
      </c>
      <c r="J28" s="191">
        <f>VLOOKUP(C5,$C$4:$L$17,8,0)</f>
        <v>336.74400000000003</v>
      </c>
      <c r="K28" s="192">
        <f>VLOOKUP(C5,$C$4:$L$17,9,0)</f>
        <v>0</v>
      </c>
      <c r="L28" s="193">
        <f>VLOOKUP(C5,$C$4:$L$17,10,0)</f>
        <v>0</v>
      </c>
    </row>
    <row r="29" spans="1:12" x14ac:dyDescent="0.25">
      <c r="A29" s="206"/>
      <c r="B29" s="206"/>
      <c r="C29" s="221" t="s">
        <v>151</v>
      </c>
      <c r="D29" s="222" t="str">
        <f>VLOOKUP(C6,$C$4:$L$17,2,0)</f>
        <v>energia elektryczna</v>
      </c>
      <c r="E29" s="223">
        <v>3.5</v>
      </c>
      <c r="F29" s="223">
        <f>VLOOKUP(C6,$C$4:$L$17,4,0)</f>
        <v>2.5</v>
      </c>
      <c r="G29" s="224">
        <f>VLOOKUP(C6,$C$4:$L$17,5,0)</f>
        <v>196.66666666666666</v>
      </c>
      <c r="H29" s="225">
        <f>VLOOKUP(C6,$C$4:$L$17,6,0)</f>
        <v>0</v>
      </c>
      <c r="I29" s="226">
        <f>VLOOKUP(C6,$C$4:$L$17,7,0)</f>
        <v>0</v>
      </c>
      <c r="J29" s="227">
        <f>VLOOKUP(C6,$C$4:$L$17,8,0)</f>
        <v>708</v>
      </c>
      <c r="K29" s="228">
        <f>VLOOKUP(C6,$C$4:$L$17,9,0)</f>
        <v>0</v>
      </c>
      <c r="L29" s="229">
        <f>VLOOKUP(C6,$C$4:$L$17,10,0)</f>
        <v>0</v>
      </c>
    </row>
    <row r="30" spans="1:12" x14ac:dyDescent="0.25">
      <c r="A30" s="206"/>
      <c r="B30" s="206"/>
      <c r="C30" s="221" t="s">
        <v>152</v>
      </c>
      <c r="D30" s="222" t="str">
        <f>VLOOKUP(C10,$C$4:$L$17,2,0)</f>
        <v>gaz ziemny</v>
      </c>
      <c r="E30" s="223">
        <f>VLOOKUP(C10,$C$4:$L$17,3,0)</f>
        <v>0.95</v>
      </c>
      <c r="F30" s="223">
        <f>VLOOKUP(C10,$C$4:$L$17,4,0)</f>
        <v>1.1000000000000001</v>
      </c>
      <c r="G30" s="224">
        <f>VLOOKUP(C10,$C$4:$L$17,5,0)</f>
        <v>55.48</v>
      </c>
      <c r="H30" s="225">
        <f>VLOOKUP(C10,$C$4:$L$17,6,0)</f>
        <v>0.3</v>
      </c>
      <c r="I30" s="226">
        <f>VLOOKUP(C10,$C$4:$L$17,7,0)</f>
        <v>0</v>
      </c>
      <c r="J30" s="227">
        <f>VLOOKUP(C10,$C$4:$L$17,8,0)</f>
        <v>199.72799999999998</v>
      </c>
      <c r="K30" s="228">
        <f>VLOOKUP(C10,$C$4:$L$17,9,0)</f>
        <v>1.08</v>
      </c>
      <c r="L30" s="229">
        <f>VLOOKUP(C10,$C$4:$L$17,10,0)</f>
        <v>0</v>
      </c>
    </row>
    <row r="31" spans="1:12" x14ac:dyDescent="0.25">
      <c r="A31" s="206"/>
      <c r="B31" s="206"/>
      <c r="C31" s="221" t="s">
        <v>153</v>
      </c>
      <c r="D31" s="222" t="str">
        <f>VLOOKUP(C12,$C$4:$L$17,2,0)</f>
        <v>olej opałowy</v>
      </c>
      <c r="E31" s="223">
        <f>VLOOKUP(C12,$C$4:$L$17,3,0)</f>
        <v>0.95</v>
      </c>
      <c r="F31" s="223">
        <f>VLOOKUP(C12,$C$4:$L$17,4,0)</f>
        <v>1.1000000000000001</v>
      </c>
      <c r="G31" s="224">
        <f>VLOOKUP(C12,$C$4:$L$17,5,0)</f>
        <v>77.75</v>
      </c>
      <c r="H31" s="225">
        <f>VLOOKUP(C12,$C$4:$L$17,6,0)</f>
        <v>2</v>
      </c>
      <c r="I31" s="226">
        <f>VLOOKUP(C12,$C$4:$L$17,7,0)</f>
        <v>1.1999999999999999E-4</v>
      </c>
      <c r="J31" s="227">
        <f>VLOOKUP(C12,$C$4:$L$17,8,0)</f>
        <v>279.90000000000003</v>
      </c>
      <c r="K31" s="228">
        <f>VLOOKUP(C12,$C$4:$L$17,9,0)</f>
        <v>7.2</v>
      </c>
      <c r="L31" s="229">
        <f>VLOOKUP(C12,$C$4:$L$17,10,0)</f>
        <v>4.3199999999999998E-4</v>
      </c>
    </row>
    <row r="32" spans="1:12" x14ac:dyDescent="0.25">
      <c r="A32" s="206"/>
      <c r="B32" s="206"/>
      <c r="C32" s="221" t="s">
        <v>154</v>
      </c>
      <c r="D32" s="222" t="str">
        <f>VLOOKUP(C17,$C$4:$L$17,2,0)</f>
        <v>paliwo stałe</v>
      </c>
      <c r="E32" s="223">
        <f>VLOOKUP(C17,$C$4:$L$17,3,0)</f>
        <v>0.85</v>
      </c>
      <c r="F32" s="223">
        <f>VLOOKUP(C17,$C$4:$L$17,4,0)</f>
        <v>1.1000000000000001</v>
      </c>
      <c r="G32" s="224">
        <f>VLOOKUP(C17,$C$4:$L$17,5,0)</f>
        <v>94.73</v>
      </c>
      <c r="H32" s="225">
        <f>VLOOKUP(C17,$C$4:$L$17,6,0)</f>
        <v>18</v>
      </c>
      <c r="I32" s="226">
        <f>VLOOKUP(C17,$C$4:$L$17,7,0)</f>
        <v>0</v>
      </c>
      <c r="J32" s="227">
        <f>VLOOKUP(C17,$C$4:$L$17,8,0)</f>
        <v>341.02800000000002</v>
      </c>
      <c r="K32" s="228">
        <f>VLOOKUP(C17,$C$4:$L$17,9,0)</f>
        <v>64.8</v>
      </c>
      <c r="L32" s="229">
        <f>VLOOKUP(C17,$C$4:$L$17,10,0)</f>
        <v>0</v>
      </c>
    </row>
    <row r="33" spans="1:12" x14ac:dyDescent="0.25">
      <c r="A33" s="206"/>
      <c r="B33" s="206"/>
      <c r="C33" s="221" t="s">
        <v>155</v>
      </c>
      <c r="D33" s="222" t="str">
        <f>VLOOKUP(C14,$C$4:$L$17,2,0)</f>
        <v>biomasa</v>
      </c>
      <c r="E33" s="223">
        <f>VLOOKUP(C14,$C$4:$L$17,3,0)</f>
        <v>0.85</v>
      </c>
      <c r="F33" s="223">
        <f>VLOOKUP(C14,$C$4:$L$17,4,0)</f>
        <v>0.2</v>
      </c>
      <c r="G33" s="224">
        <f>VLOOKUP(C14,$C$4:$L$17,5,0)</f>
        <v>112</v>
      </c>
      <c r="H33" s="225">
        <f>VLOOKUP(C14,$C$4:$L$17,6,0)</f>
        <v>16</v>
      </c>
      <c r="I33" s="226">
        <f>VLOOKUP(C14,$C$4:$L$17,7,0)</f>
        <v>0</v>
      </c>
      <c r="J33" s="227">
        <f>VLOOKUP(C14,$C$4:$L$17,8,0)</f>
        <v>0</v>
      </c>
      <c r="K33" s="228">
        <f>VLOOKUP(C14,$C$4:$L$17,9,0)</f>
        <v>57.6</v>
      </c>
      <c r="L33" s="229">
        <f>VLOOKUP(C14,$C$4:$L$17,10,0)</f>
        <v>0</v>
      </c>
    </row>
    <row r="34" spans="1:12" x14ac:dyDescent="0.25">
      <c r="A34" s="206"/>
      <c r="B34" s="206"/>
      <c r="C34" s="230" t="s">
        <v>135</v>
      </c>
      <c r="D34" s="231" t="str">
        <f>VLOOKUP($C34,$C$4:$L$17,2,0)</f>
        <v>energia elektryczna</v>
      </c>
      <c r="E34" s="232">
        <f>VLOOKUP($C34,$C$4:$L$17,3,0)</f>
        <v>0.95</v>
      </c>
      <c r="F34" s="232">
        <f>VLOOKUP($C34,$C$4:$L$17,4,0)</f>
        <v>2.5</v>
      </c>
      <c r="G34" s="233">
        <f>VLOOKUP($C34,$C$4:$L$17,5,0)</f>
        <v>196.66666666666666</v>
      </c>
      <c r="H34" s="198">
        <f>VLOOKUP($C34,$C$4:$L$17,6,0)</f>
        <v>0</v>
      </c>
      <c r="I34" s="234">
        <f>VLOOKUP($C34,$C$4:$L$17,7,0)</f>
        <v>0</v>
      </c>
      <c r="J34" s="200">
        <f>VLOOKUP($C34,$C$4:$L$17,8,0)</f>
        <v>708</v>
      </c>
      <c r="K34" s="201">
        <f>VLOOKUP($C34,$C$4:$L$17,9,0)</f>
        <v>0</v>
      </c>
      <c r="L34" s="202">
        <f>VLOOKUP($C34,$C$4:$L$17,10,0)</f>
        <v>0</v>
      </c>
    </row>
    <row r="35" spans="1:12" x14ac:dyDescent="0.25">
      <c r="C35" s="206"/>
    </row>
    <row r="36" spans="1:12" x14ac:dyDescent="0.25">
      <c r="C36" s="206" t="s">
        <v>137</v>
      </c>
    </row>
    <row r="37" spans="1:12" x14ac:dyDescent="0.25">
      <c r="C37" s="206" t="s">
        <v>120</v>
      </c>
    </row>
    <row r="38" spans="1:12" x14ac:dyDescent="0.25">
      <c r="C38" s="206" t="s">
        <v>122</v>
      </c>
    </row>
    <row r="39" spans="1:12" x14ac:dyDescent="0.25">
      <c r="C39" s="206" t="s">
        <v>124</v>
      </c>
    </row>
    <row r="40" spans="1:12" x14ac:dyDescent="0.25">
      <c r="C40" s="206" t="s">
        <v>125</v>
      </c>
    </row>
    <row r="41" spans="1:12" x14ac:dyDescent="0.25">
      <c r="C41" s="206" t="s">
        <v>126</v>
      </c>
    </row>
    <row r="42" spans="1:12" x14ac:dyDescent="0.25">
      <c r="C42" s="206" t="s">
        <v>127</v>
      </c>
    </row>
    <row r="43" spans="1:12" x14ac:dyDescent="0.25">
      <c r="C43" s="206" t="s">
        <v>129</v>
      </c>
    </row>
    <row r="44" spans="1:12" x14ac:dyDescent="0.25">
      <c r="C44" s="206" t="s">
        <v>130</v>
      </c>
    </row>
    <row r="45" spans="1:12" x14ac:dyDescent="0.25">
      <c r="C45" s="206" t="s">
        <v>132</v>
      </c>
    </row>
    <row r="46" spans="1:12" x14ac:dyDescent="0.25">
      <c r="C46" s="206" t="s">
        <v>134</v>
      </c>
    </row>
    <row r="47" spans="1:12" x14ac:dyDescent="0.25">
      <c r="C47" s="206" t="s">
        <v>135</v>
      </c>
    </row>
    <row r="48" spans="1:12" x14ac:dyDescent="0.25">
      <c r="C48" s="206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9:L19"/>
    <mergeCell ref="B20:L20"/>
    <mergeCell ref="B21:L21"/>
    <mergeCell ref="C24:C26"/>
    <mergeCell ref="D24:D26"/>
    <mergeCell ref="E24:E26"/>
    <mergeCell ref="F24:F26"/>
    <mergeCell ref="G24:I24"/>
    <mergeCell ref="J24:L24"/>
    <mergeCell ref="F1:F3"/>
    <mergeCell ref="G1:I1"/>
    <mergeCell ref="J1:L1"/>
    <mergeCell ref="A5:A15"/>
    <mergeCell ref="B18:L18"/>
    <mergeCell ref="A1:A3"/>
    <mergeCell ref="B1:B3"/>
    <mergeCell ref="C1:C3"/>
    <mergeCell ref="D1:D3"/>
    <mergeCell ref="E1:E3"/>
  </mergeCells>
  <pageMargins left="0.70833333333333304" right="0.70833333333333304" top="1.18611111111111" bottom="0.74791666666666701" header="0.31527777777777799" footer="0.51180555555555496"/>
  <pageSetup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subject/>
  <dc:creator>Piotr Oblekowski</dc:creator>
  <dc:description/>
  <cp:lastModifiedBy>UGK4</cp:lastModifiedBy>
  <cp:revision>0</cp:revision>
  <cp:lastPrinted>2023-01-05T07:36:17Z</cp:lastPrinted>
  <dcterms:created xsi:type="dcterms:W3CDTF">2015-06-05T18:19:34Z</dcterms:created>
  <dcterms:modified xsi:type="dcterms:W3CDTF">2024-07-24T08:58:35Z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